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Home\Desktop\"/>
    </mc:Choice>
  </mc:AlternateContent>
  <bookViews>
    <workbookView xWindow="0" yWindow="0" windowWidth="18255" windowHeight="8070" tabRatio="472"/>
  </bookViews>
  <sheets>
    <sheet name="Profiles " sheetId="5" r:id="rId1"/>
    <sheet name="Detailed" sheetId="3" r:id="rId2"/>
    <sheet name="Key " sheetId="4" r:id="rId3"/>
  </sheets>
  <definedNames>
    <definedName name="_xlnm._FilterDatabase" localSheetId="0" hidden="1">'Profiles '!$B$5:$G$175</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99" i="5" l="1"/>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9" i="5"/>
  <c r="G175" i="5" s="1"/>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F175" i="5"/>
  <c r="AN25" i="5"/>
  <c r="AN26"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51" i="5"/>
  <c r="R52" i="5"/>
  <c r="R53" i="5"/>
  <c r="R54" i="5"/>
  <c r="R55" i="5"/>
  <c r="R56" i="5"/>
  <c r="R57" i="5"/>
  <c r="R58" i="5"/>
  <c r="R59" i="5"/>
  <c r="R60" i="5"/>
  <c r="R61" i="5"/>
  <c r="R62" i="5"/>
  <c r="R63" i="5"/>
  <c r="R64" i="5"/>
  <c r="R65" i="5"/>
  <c r="R66" i="5"/>
  <c r="R67" i="5"/>
  <c r="R68" i="5"/>
  <c r="R69" i="5"/>
  <c r="R70" i="5"/>
  <c r="R71" i="5"/>
  <c r="R72" i="5"/>
  <c r="R73" i="5"/>
  <c r="R74" i="5"/>
  <c r="R75" i="5"/>
  <c r="R76" i="5"/>
  <c r="R77" i="5"/>
  <c r="R78" i="5"/>
  <c r="R79" i="5"/>
  <c r="R80" i="5"/>
  <c r="R81" i="5"/>
  <c r="R82" i="5"/>
  <c r="R83" i="5"/>
  <c r="R84" i="5"/>
  <c r="R85" i="5"/>
  <c r="R86" i="5"/>
  <c r="R87" i="5"/>
  <c r="R88" i="5"/>
  <c r="R89" i="5"/>
  <c r="R90" i="5"/>
  <c r="R91" i="5"/>
  <c r="R92" i="5"/>
  <c r="R93" i="5"/>
  <c r="R94" i="5"/>
  <c r="R95" i="5"/>
  <c r="R96" i="5"/>
  <c r="R97" i="5"/>
  <c r="R98" i="5"/>
  <c r="R99" i="5"/>
  <c r="R100" i="5"/>
  <c r="R101" i="5"/>
  <c r="R102" i="5"/>
  <c r="R103" i="5"/>
  <c r="R104" i="5"/>
  <c r="R105" i="5"/>
  <c r="R106" i="5"/>
  <c r="R107" i="5"/>
  <c r="R108" i="5"/>
  <c r="R109" i="5"/>
  <c r="R110" i="5"/>
  <c r="R111" i="5"/>
  <c r="R112" i="5"/>
  <c r="R113" i="5"/>
  <c r="R114" i="5"/>
  <c r="R115" i="5"/>
  <c r="R116" i="5"/>
  <c r="R117" i="5"/>
  <c r="R118" i="5"/>
  <c r="R119" i="5"/>
  <c r="R120" i="5"/>
  <c r="R121" i="5"/>
  <c r="R122" i="5"/>
  <c r="R123" i="5"/>
  <c r="R124" i="5"/>
  <c r="R125" i="5"/>
  <c r="R126" i="5"/>
  <c r="R127" i="5"/>
  <c r="R128" i="5"/>
  <c r="R129" i="5"/>
  <c r="R130" i="5"/>
  <c r="R131" i="5"/>
  <c r="R132" i="5"/>
  <c r="R133" i="5"/>
  <c r="R134" i="5"/>
  <c r="R135" i="5"/>
  <c r="R136" i="5"/>
  <c r="R137" i="5"/>
  <c r="R138" i="5"/>
  <c r="R139" i="5"/>
  <c r="R140" i="5"/>
  <c r="R141" i="5"/>
  <c r="R142" i="5"/>
  <c r="R143" i="5"/>
  <c r="R144" i="5"/>
  <c r="R145" i="5"/>
  <c r="R146" i="5"/>
  <c r="R147" i="5"/>
  <c r="R148" i="5"/>
  <c r="R149" i="5"/>
  <c r="R150" i="5"/>
  <c r="R151" i="5"/>
  <c r="R152" i="5"/>
  <c r="R153" i="5"/>
  <c r="R154" i="5"/>
  <c r="R155" i="5"/>
  <c r="R156" i="5"/>
  <c r="R157" i="5"/>
  <c r="R158" i="5"/>
  <c r="R159" i="5"/>
  <c r="R160" i="5"/>
  <c r="R161" i="5"/>
  <c r="R162" i="5"/>
  <c r="R163" i="5"/>
  <c r="R164" i="5"/>
  <c r="R165" i="5"/>
  <c r="R166" i="5"/>
  <c r="R167" i="5"/>
  <c r="R168" i="5"/>
  <c r="R169" i="5"/>
  <c r="R170" i="5"/>
  <c r="R171" i="5"/>
  <c r="R172" i="5"/>
  <c r="R173" i="5"/>
  <c r="R9"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4" i="5"/>
  <c r="Q65" i="5"/>
  <c r="Q66" i="5"/>
  <c r="Q67" i="5"/>
  <c r="Q68" i="5"/>
  <c r="Q69" i="5"/>
  <c r="Q70" i="5"/>
  <c r="Q71" i="5"/>
  <c r="Q72" i="5"/>
  <c r="Q73" i="5"/>
  <c r="Q74" i="5"/>
  <c r="Q75" i="5"/>
  <c r="Q76" i="5"/>
  <c r="Q77" i="5"/>
  <c r="Q78" i="5"/>
  <c r="Q79" i="5"/>
  <c r="Q80" i="5"/>
  <c r="Q81" i="5"/>
  <c r="Q82" i="5"/>
  <c r="Q83" i="5"/>
  <c r="Q84" i="5"/>
  <c r="Q85" i="5"/>
  <c r="Q86" i="5"/>
  <c r="Q87" i="5"/>
  <c r="Q88" i="5"/>
  <c r="Q89" i="5"/>
  <c r="Q90" i="5"/>
  <c r="Q91" i="5"/>
  <c r="Q92" i="5"/>
  <c r="Q93" i="5"/>
  <c r="Q94" i="5"/>
  <c r="Q95" i="5"/>
  <c r="Q96" i="5"/>
  <c r="Q97" i="5"/>
  <c r="Q98" i="5"/>
  <c r="Q99" i="5"/>
  <c r="Q100" i="5"/>
  <c r="Q101" i="5"/>
  <c r="Q102" i="5"/>
  <c r="Q103" i="5"/>
  <c r="Q104" i="5"/>
  <c r="Q105" i="5"/>
  <c r="Q106" i="5"/>
  <c r="Q107" i="5"/>
  <c r="Q108" i="5"/>
  <c r="Q109" i="5"/>
  <c r="Q110" i="5"/>
  <c r="Q111" i="5"/>
  <c r="Q112" i="5"/>
  <c r="Q113" i="5"/>
  <c r="Q114" i="5"/>
  <c r="Q115" i="5"/>
  <c r="Q116" i="5"/>
  <c r="Q117" i="5"/>
  <c r="Q118" i="5"/>
  <c r="Q119" i="5"/>
  <c r="Q120" i="5"/>
  <c r="Q121" i="5"/>
  <c r="Q122" i="5"/>
  <c r="Q123" i="5"/>
  <c r="Q124" i="5"/>
  <c r="Q125" i="5"/>
  <c r="Q126" i="5"/>
  <c r="Q127" i="5"/>
  <c r="Q128" i="5"/>
  <c r="Q129" i="5"/>
  <c r="Q130" i="5"/>
  <c r="Q131" i="5"/>
  <c r="Q132" i="5"/>
  <c r="Q133" i="5"/>
  <c r="Q134" i="5"/>
  <c r="Q135" i="5"/>
  <c r="Q136" i="5"/>
  <c r="Q137" i="5"/>
  <c r="Q138" i="5"/>
  <c r="Q139" i="5"/>
  <c r="Q140" i="5"/>
  <c r="Q141" i="5"/>
  <c r="Q142" i="5"/>
  <c r="Q143" i="5"/>
  <c r="Q144" i="5"/>
  <c r="Q145" i="5"/>
  <c r="Q146" i="5"/>
  <c r="Q147" i="5"/>
  <c r="Q148" i="5"/>
  <c r="Q149" i="5"/>
  <c r="Q150" i="5"/>
  <c r="Q151" i="5"/>
  <c r="Q152" i="5"/>
  <c r="Q153" i="5"/>
  <c r="Q154" i="5"/>
  <c r="Q155" i="5"/>
  <c r="Q156" i="5"/>
  <c r="Q157" i="5"/>
  <c r="Q158" i="5"/>
  <c r="Q159" i="5"/>
  <c r="Q160" i="5"/>
  <c r="Q161" i="5"/>
  <c r="Q162" i="5"/>
  <c r="Q163" i="5"/>
  <c r="Q164" i="5"/>
  <c r="Q165" i="5"/>
  <c r="Q166" i="5"/>
  <c r="Q167" i="5"/>
  <c r="Q168" i="5"/>
  <c r="Q169" i="5"/>
  <c r="Q170" i="5"/>
  <c r="Q171" i="5"/>
  <c r="Q172" i="5"/>
  <c r="Q173" i="5"/>
  <c r="Q175" i="5" l="1"/>
  <c r="R175" i="5"/>
  <c r="AM10" i="5" l="1"/>
  <c r="AM11" i="5"/>
  <c r="AM12" i="5"/>
  <c r="AM13" i="5"/>
  <c r="AM14" i="5"/>
  <c r="AM15" i="5"/>
  <c r="AM16" i="5"/>
  <c r="AM17" i="5"/>
  <c r="AM18" i="5"/>
  <c r="AM19" i="5"/>
  <c r="AM20" i="5"/>
  <c r="AM21" i="5"/>
  <c r="AM23" i="5"/>
  <c r="AM24" i="5"/>
  <c r="AM25" i="5"/>
  <c r="AM26" i="5"/>
  <c r="AM27" i="5"/>
  <c r="AM28" i="5"/>
  <c r="AM29" i="5"/>
  <c r="AM30" i="5"/>
  <c r="AM31" i="5"/>
  <c r="AM32" i="5"/>
  <c r="AM33" i="5"/>
  <c r="AM34" i="5"/>
  <c r="AM35" i="5"/>
  <c r="AM36" i="5"/>
  <c r="AM37" i="5"/>
  <c r="AM38" i="5"/>
  <c r="AM39" i="5"/>
  <c r="AM40" i="5"/>
  <c r="AM41" i="5"/>
  <c r="AM42" i="5"/>
  <c r="AM43" i="5"/>
  <c r="AM44" i="5"/>
  <c r="AM45" i="5"/>
  <c r="AM46" i="5"/>
  <c r="AM47" i="5"/>
  <c r="AM48" i="5"/>
  <c r="AM49" i="5"/>
  <c r="AM50" i="5"/>
  <c r="AM51" i="5"/>
  <c r="AM52" i="5"/>
  <c r="AM53" i="5"/>
  <c r="AM54" i="5"/>
  <c r="AM55" i="5"/>
  <c r="AM56" i="5"/>
  <c r="AM57" i="5"/>
  <c r="AM58" i="5"/>
  <c r="AM59" i="5"/>
  <c r="AM60" i="5"/>
  <c r="AM61" i="5"/>
  <c r="AM62" i="5"/>
  <c r="AM63" i="5"/>
  <c r="AM64" i="5"/>
  <c r="AM65" i="5"/>
  <c r="AM66" i="5"/>
  <c r="AM67" i="5"/>
  <c r="AM68" i="5"/>
  <c r="AM69" i="5"/>
  <c r="AM70" i="5"/>
  <c r="AM71" i="5"/>
  <c r="AM72" i="5"/>
  <c r="AM73" i="5"/>
  <c r="AM74" i="5"/>
  <c r="AM75" i="5"/>
  <c r="AM76" i="5"/>
  <c r="AM77" i="5"/>
  <c r="AM78" i="5"/>
  <c r="AM79" i="5"/>
  <c r="AM80" i="5"/>
  <c r="AM81" i="5"/>
  <c r="AM82" i="5"/>
  <c r="AM83" i="5"/>
  <c r="AM84" i="5"/>
  <c r="AM85" i="5"/>
  <c r="AM86" i="5"/>
  <c r="AM87" i="5"/>
  <c r="AM88" i="5"/>
  <c r="AM89" i="5"/>
  <c r="AM90" i="5"/>
  <c r="AM91" i="5"/>
  <c r="AM92" i="5"/>
  <c r="AM93" i="5"/>
  <c r="AM94" i="5"/>
  <c r="AM95" i="5"/>
  <c r="AM96" i="5"/>
  <c r="AM97" i="5"/>
  <c r="AM98" i="5"/>
  <c r="AM99" i="5"/>
  <c r="AM100" i="5"/>
  <c r="AM101" i="5"/>
  <c r="AM102" i="5"/>
  <c r="AM103" i="5"/>
  <c r="AM104" i="5"/>
  <c r="AM105" i="5"/>
  <c r="AM106" i="5"/>
  <c r="AM107" i="5"/>
  <c r="AM108" i="5"/>
  <c r="AM109" i="5"/>
  <c r="AM110" i="5"/>
  <c r="AM111" i="5"/>
  <c r="AM112" i="5"/>
  <c r="AM113" i="5"/>
  <c r="AM114" i="5"/>
  <c r="AM115" i="5"/>
  <c r="AM116" i="5"/>
  <c r="AM117" i="5"/>
  <c r="AM118" i="5"/>
  <c r="AM119" i="5"/>
  <c r="AM120" i="5"/>
  <c r="AM121" i="5"/>
  <c r="AM122" i="5"/>
  <c r="AM123" i="5"/>
  <c r="AM124" i="5"/>
  <c r="AM125" i="5"/>
  <c r="AM126" i="5"/>
  <c r="AM127" i="5"/>
  <c r="AM128" i="5"/>
  <c r="AM129" i="5"/>
  <c r="AM130" i="5"/>
  <c r="AM131" i="5"/>
  <c r="AM132" i="5"/>
  <c r="AM133" i="5"/>
  <c r="AM134" i="5"/>
  <c r="AM135" i="5"/>
  <c r="AM136" i="5"/>
  <c r="AM137" i="5"/>
  <c r="AM138" i="5"/>
  <c r="AM139" i="5"/>
  <c r="AM140" i="5"/>
  <c r="AM141" i="5"/>
  <c r="AM142" i="5"/>
  <c r="AM143" i="5"/>
  <c r="AM144" i="5"/>
  <c r="AM145" i="5"/>
  <c r="AM146" i="5"/>
  <c r="AM147" i="5"/>
  <c r="AM148" i="5"/>
  <c r="AM149" i="5"/>
  <c r="AM150" i="5"/>
  <c r="AM151" i="5"/>
  <c r="AM152" i="5"/>
  <c r="AM153" i="5"/>
  <c r="AM154" i="5"/>
  <c r="AM155" i="5"/>
  <c r="AM156" i="5"/>
  <c r="AM157" i="5"/>
  <c r="AM158" i="5"/>
  <c r="AM159" i="5"/>
  <c r="AM160" i="5"/>
  <c r="AM161" i="5"/>
  <c r="AM162" i="5"/>
  <c r="AM163" i="5"/>
  <c r="AM164" i="5"/>
  <c r="AM165" i="5"/>
  <c r="AM166" i="5"/>
  <c r="AM167" i="5"/>
  <c r="AM168" i="5"/>
  <c r="AM169" i="5"/>
  <c r="AM170" i="5"/>
  <c r="AM171" i="5"/>
  <c r="AM172" i="5"/>
  <c r="AM173" i="5"/>
  <c r="AM9" i="5"/>
  <c r="AJ10" i="5"/>
  <c r="AK10" i="5" s="1"/>
  <c r="AJ11" i="5"/>
  <c r="AJ12" i="5"/>
  <c r="AK12" i="5" s="1"/>
  <c r="AJ13" i="5"/>
  <c r="AK13" i="5" s="1"/>
  <c r="AJ14" i="5"/>
  <c r="AK14" i="5" s="1"/>
  <c r="AJ15" i="5"/>
  <c r="AK15" i="5" s="1"/>
  <c r="AJ16" i="5"/>
  <c r="AK16" i="5" s="1"/>
  <c r="AJ17" i="5"/>
  <c r="AK17" i="5" s="1"/>
  <c r="AJ18" i="5"/>
  <c r="AK18" i="5" s="1"/>
  <c r="AJ19" i="5"/>
  <c r="AK19" i="5" s="1"/>
  <c r="AJ20" i="5"/>
  <c r="AK20" i="5" s="1"/>
  <c r="AJ21" i="5"/>
  <c r="AK21" i="5" s="1"/>
  <c r="AJ23" i="5"/>
  <c r="AK23" i="5" s="1"/>
  <c r="AJ24" i="5"/>
  <c r="AK24" i="5" s="1"/>
  <c r="AJ25" i="5"/>
  <c r="AK25" i="5" s="1"/>
  <c r="AJ26" i="5"/>
  <c r="AK26" i="5" s="1"/>
  <c r="AJ27" i="5"/>
  <c r="AK27" i="5" s="1"/>
  <c r="AJ28" i="5"/>
  <c r="AK28" i="5" s="1"/>
  <c r="AJ29" i="5"/>
  <c r="AK29" i="5" s="1"/>
  <c r="AJ30" i="5"/>
  <c r="AK30" i="5" s="1"/>
  <c r="AJ31" i="5"/>
  <c r="AK31" i="5" s="1"/>
  <c r="AJ32" i="5"/>
  <c r="AK32" i="5" s="1"/>
  <c r="AJ33" i="5"/>
  <c r="AK33" i="5" s="1"/>
  <c r="AJ34" i="5"/>
  <c r="AK34" i="5" s="1"/>
  <c r="AJ35" i="5"/>
  <c r="AK35" i="5" s="1"/>
  <c r="AJ36" i="5"/>
  <c r="AK36" i="5" s="1"/>
  <c r="AJ37" i="5"/>
  <c r="AK37" i="5" s="1"/>
  <c r="AJ38" i="5"/>
  <c r="AK38" i="5" s="1"/>
  <c r="AJ39" i="5"/>
  <c r="AK39" i="5" s="1"/>
  <c r="AJ40" i="5"/>
  <c r="AK40" i="5" s="1"/>
  <c r="AJ41" i="5"/>
  <c r="AK41" i="5" s="1"/>
  <c r="AJ42" i="5"/>
  <c r="AK42" i="5" s="1"/>
  <c r="AJ43" i="5"/>
  <c r="AK43" i="5" s="1"/>
  <c r="AJ44" i="5"/>
  <c r="AK44" i="5" s="1"/>
  <c r="AJ45" i="5"/>
  <c r="AK45" i="5" s="1"/>
  <c r="AJ46" i="5"/>
  <c r="AK46" i="5" s="1"/>
  <c r="AJ47" i="5"/>
  <c r="AK47" i="5" s="1"/>
  <c r="AJ48" i="5"/>
  <c r="AK48" i="5" s="1"/>
  <c r="AJ49" i="5"/>
  <c r="AK49" i="5" s="1"/>
  <c r="AJ50" i="5"/>
  <c r="AK50" i="5" s="1"/>
  <c r="AJ51" i="5"/>
  <c r="AK51" i="5" s="1"/>
  <c r="AJ52" i="5"/>
  <c r="AK52" i="5" s="1"/>
  <c r="AJ53" i="5"/>
  <c r="AK53" i="5" s="1"/>
  <c r="AJ54" i="5"/>
  <c r="AK54" i="5" s="1"/>
  <c r="AJ55" i="5"/>
  <c r="AK55" i="5" s="1"/>
  <c r="AJ56" i="5"/>
  <c r="AK56" i="5" s="1"/>
  <c r="AJ57" i="5"/>
  <c r="AK57" i="5" s="1"/>
  <c r="AJ58" i="5"/>
  <c r="AK58" i="5" s="1"/>
  <c r="AJ59" i="5"/>
  <c r="AK59" i="5" s="1"/>
  <c r="AJ60" i="5"/>
  <c r="AK60" i="5" s="1"/>
  <c r="AJ61" i="5"/>
  <c r="AK61" i="5" s="1"/>
  <c r="AJ62" i="5"/>
  <c r="AK62" i="5" s="1"/>
  <c r="AJ63" i="5"/>
  <c r="AK63" i="5" s="1"/>
  <c r="AJ64" i="5"/>
  <c r="AK64" i="5" s="1"/>
  <c r="AJ65" i="5"/>
  <c r="AK65" i="5" s="1"/>
  <c r="AJ66" i="5"/>
  <c r="AK66" i="5" s="1"/>
  <c r="AJ67" i="5"/>
  <c r="AK67" i="5" s="1"/>
  <c r="AJ68" i="5"/>
  <c r="AK68" i="5" s="1"/>
  <c r="AJ69" i="5"/>
  <c r="AK69" i="5" s="1"/>
  <c r="AJ70" i="5"/>
  <c r="AK70" i="5" s="1"/>
  <c r="AJ71" i="5"/>
  <c r="AK71" i="5" s="1"/>
  <c r="AJ72" i="5"/>
  <c r="AK72" i="5" s="1"/>
  <c r="AJ73" i="5"/>
  <c r="AK73" i="5" s="1"/>
  <c r="AJ74" i="5"/>
  <c r="AK74" i="5" s="1"/>
  <c r="AJ75" i="5"/>
  <c r="AK75" i="5" s="1"/>
  <c r="AJ76" i="5"/>
  <c r="AK76" i="5" s="1"/>
  <c r="AJ77" i="5"/>
  <c r="AK77" i="5" s="1"/>
  <c r="AJ78" i="5"/>
  <c r="AK78" i="5" s="1"/>
  <c r="AJ79" i="5"/>
  <c r="AK79" i="5" s="1"/>
  <c r="AJ80" i="5"/>
  <c r="AK80" i="5" s="1"/>
  <c r="AJ81" i="5"/>
  <c r="AK81" i="5" s="1"/>
  <c r="AJ82" i="5"/>
  <c r="AK82" i="5" s="1"/>
  <c r="AJ83" i="5"/>
  <c r="AK83" i="5" s="1"/>
  <c r="AJ84" i="5"/>
  <c r="AK84" i="5" s="1"/>
  <c r="AJ85" i="5"/>
  <c r="AK85" i="5" s="1"/>
  <c r="AJ86" i="5"/>
  <c r="AK86" i="5" s="1"/>
  <c r="AJ87" i="5"/>
  <c r="AK87" i="5" s="1"/>
  <c r="AJ88" i="5"/>
  <c r="AK88" i="5" s="1"/>
  <c r="AJ89" i="5"/>
  <c r="AK89" i="5" s="1"/>
  <c r="AJ90" i="5"/>
  <c r="AK90" i="5" s="1"/>
  <c r="AJ91" i="5"/>
  <c r="AK91" i="5" s="1"/>
  <c r="AJ92" i="5"/>
  <c r="AK92" i="5" s="1"/>
  <c r="AJ93" i="5"/>
  <c r="AK93" i="5" s="1"/>
  <c r="AJ94" i="5"/>
  <c r="AK94" i="5" s="1"/>
  <c r="AJ95" i="5"/>
  <c r="AK95" i="5" s="1"/>
  <c r="AJ96" i="5"/>
  <c r="AK96" i="5" s="1"/>
  <c r="AJ97" i="5"/>
  <c r="AK97" i="5" s="1"/>
  <c r="AJ98" i="5"/>
  <c r="AK98" i="5" s="1"/>
  <c r="AJ99" i="5"/>
  <c r="AK99" i="5" s="1"/>
  <c r="AJ100" i="5"/>
  <c r="AK100" i="5" s="1"/>
  <c r="AJ101" i="5"/>
  <c r="AK101" i="5" s="1"/>
  <c r="AJ102" i="5"/>
  <c r="AK102" i="5" s="1"/>
  <c r="AJ103" i="5"/>
  <c r="AK103" i="5" s="1"/>
  <c r="AJ104" i="5"/>
  <c r="AK104" i="5" s="1"/>
  <c r="AJ105" i="5"/>
  <c r="AK105" i="5" s="1"/>
  <c r="AJ106" i="5"/>
  <c r="AK106" i="5" s="1"/>
  <c r="AJ107" i="5"/>
  <c r="AK107" i="5" s="1"/>
  <c r="AJ108" i="5"/>
  <c r="AK108" i="5" s="1"/>
  <c r="AJ109" i="5"/>
  <c r="AK109" i="5" s="1"/>
  <c r="AJ110" i="5"/>
  <c r="AK110" i="5" s="1"/>
  <c r="AJ111" i="5"/>
  <c r="AK111" i="5" s="1"/>
  <c r="AJ112" i="5"/>
  <c r="AK112" i="5" s="1"/>
  <c r="AJ113" i="5"/>
  <c r="AK113" i="5" s="1"/>
  <c r="AJ114" i="5"/>
  <c r="AK114" i="5" s="1"/>
  <c r="AJ115" i="5"/>
  <c r="AK115" i="5" s="1"/>
  <c r="AJ116" i="5"/>
  <c r="AK116" i="5" s="1"/>
  <c r="AJ117" i="5"/>
  <c r="AK117" i="5" s="1"/>
  <c r="AJ118" i="5"/>
  <c r="AK118" i="5" s="1"/>
  <c r="AJ119" i="5"/>
  <c r="AK119" i="5" s="1"/>
  <c r="AJ120" i="5"/>
  <c r="AK120" i="5" s="1"/>
  <c r="AJ121" i="5"/>
  <c r="AK121" i="5" s="1"/>
  <c r="AJ122" i="5"/>
  <c r="AK122" i="5" s="1"/>
  <c r="AJ123" i="5"/>
  <c r="AK123" i="5" s="1"/>
  <c r="AJ124" i="5"/>
  <c r="AK124" i="5" s="1"/>
  <c r="AJ125" i="5"/>
  <c r="AK125" i="5" s="1"/>
  <c r="AJ126" i="5"/>
  <c r="AK126" i="5" s="1"/>
  <c r="AJ127" i="5"/>
  <c r="AK127" i="5" s="1"/>
  <c r="AJ128" i="5"/>
  <c r="AK128" i="5" s="1"/>
  <c r="AJ129" i="5"/>
  <c r="AK129" i="5" s="1"/>
  <c r="AJ130" i="5"/>
  <c r="AK130" i="5" s="1"/>
  <c r="AJ131" i="5"/>
  <c r="AK131" i="5" s="1"/>
  <c r="AJ132" i="5"/>
  <c r="AK132" i="5" s="1"/>
  <c r="AJ133" i="5"/>
  <c r="AK133" i="5" s="1"/>
  <c r="AJ134" i="5"/>
  <c r="AK134" i="5" s="1"/>
  <c r="AJ135" i="5"/>
  <c r="AK135" i="5" s="1"/>
  <c r="AJ136" i="5"/>
  <c r="AK136" i="5" s="1"/>
  <c r="AJ137" i="5"/>
  <c r="AK137" i="5" s="1"/>
  <c r="AJ138" i="5"/>
  <c r="AK138" i="5" s="1"/>
  <c r="AJ139" i="5"/>
  <c r="AK139" i="5" s="1"/>
  <c r="AJ140" i="5"/>
  <c r="AK140" i="5" s="1"/>
  <c r="AJ141" i="5"/>
  <c r="AK141" i="5" s="1"/>
  <c r="AJ142" i="5"/>
  <c r="AK142" i="5" s="1"/>
  <c r="AJ143" i="5"/>
  <c r="AK143" i="5" s="1"/>
  <c r="AJ144" i="5"/>
  <c r="AK144" i="5" s="1"/>
  <c r="AJ145" i="5"/>
  <c r="AK145" i="5" s="1"/>
  <c r="AJ146" i="5"/>
  <c r="AK146" i="5" s="1"/>
  <c r="AJ147" i="5"/>
  <c r="AK147" i="5" s="1"/>
  <c r="AJ148" i="5"/>
  <c r="AK148" i="5" s="1"/>
  <c r="AJ149" i="5"/>
  <c r="AK149" i="5" s="1"/>
  <c r="AJ150" i="5"/>
  <c r="AK150" i="5" s="1"/>
  <c r="AJ151" i="5"/>
  <c r="AK151" i="5" s="1"/>
  <c r="AJ152" i="5"/>
  <c r="AK152" i="5" s="1"/>
  <c r="AJ153" i="5"/>
  <c r="AK153" i="5" s="1"/>
  <c r="AJ154" i="5"/>
  <c r="AK154" i="5" s="1"/>
  <c r="AJ155" i="5"/>
  <c r="AK155" i="5" s="1"/>
  <c r="AJ156" i="5"/>
  <c r="AK156" i="5" s="1"/>
  <c r="AJ157" i="5"/>
  <c r="AJ158" i="5"/>
  <c r="AJ159" i="5"/>
  <c r="AJ160" i="5"/>
  <c r="AJ161" i="5"/>
  <c r="AJ162" i="5"/>
  <c r="AJ163" i="5"/>
  <c r="AJ164" i="5"/>
  <c r="AJ165" i="5"/>
  <c r="AJ166" i="5"/>
  <c r="AJ167" i="5"/>
  <c r="AJ168" i="5"/>
  <c r="AJ169" i="5"/>
  <c r="AJ170" i="5"/>
  <c r="AJ171" i="5"/>
  <c r="AJ172" i="5"/>
  <c r="AJ173" i="5"/>
  <c r="AJ9" i="5"/>
  <c r="AK9" i="5" s="1"/>
  <c r="AK11" i="5" l="1"/>
  <c r="AK168" i="5"/>
  <c r="AL172" i="5"/>
  <c r="AL164" i="5"/>
  <c r="AL152" i="5"/>
  <c r="AL144" i="5"/>
  <c r="AL132" i="5"/>
  <c r="AL124" i="5"/>
  <c r="AL116" i="5"/>
  <c r="AL108" i="5"/>
  <c r="AL100" i="5"/>
  <c r="AL92" i="5"/>
  <c r="AL84" i="5"/>
  <c r="AL76" i="5"/>
  <c r="AL68" i="5"/>
  <c r="AL60" i="5"/>
  <c r="AL56" i="5"/>
  <c r="AL48" i="5"/>
  <c r="AL40" i="5"/>
  <c r="AL32" i="5"/>
  <c r="AL24" i="5"/>
  <c r="AL11" i="5"/>
  <c r="AK167" i="5"/>
  <c r="AK159" i="5"/>
  <c r="AL167" i="5"/>
  <c r="AL159" i="5"/>
  <c r="AL147" i="5"/>
  <c r="AL139" i="5"/>
  <c r="AL131" i="5"/>
  <c r="AL123" i="5"/>
  <c r="AL119" i="5"/>
  <c r="AL111" i="5"/>
  <c r="AL107" i="5"/>
  <c r="AL103" i="5"/>
  <c r="AL95" i="5"/>
  <c r="AL91" i="5"/>
  <c r="AL87" i="5"/>
  <c r="AL83" i="5"/>
  <c r="AL79" i="5"/>
  <c r="AL75" i="5"/>
  <c r="AL71" i="5"/>
  <c r="AL67" i="5"/>
  <c r="AL63" i="5"/>
  <c r="AL59" i="5"/>
  <c r="AL55" i="5"/>
  <c r="AL51" i="5"/>
  <c r="AL47" i="5"/>
  <c r="AL43" i="5"/>
  <c r="AL39" i="5"/>
  <c r="AL35" i="5"/>
  <c r="AL31" i="5"/>
  <c r="AL27" i="5"/>
  <c r="AL23" i="5"/>
  <c r="AL18" i="5"/>
  <c r="AL14" i="5"/>
  <c r="AL10" i="5"/>
  <c r="AK170" i="5"/>
  <c r="AK166" i="5"/>
  <c r="AK162" i="5"/>
  <c r="AK158" i="5"/>
  <c r="AL9" i="5"/>
  <c r="AL170" i="5"/>
  <c r="AL166" i="5"/>
  <c r="AL162" i="5"/>
  <c r="AL158" i="5"/>
  <c r="AL154" i="5"/>
  <c r="AL150" i="5"/>
  <c r="AL146" i="5"/>
  <c r="AL142" i="5"/>
  <c r="AL138" i="5"/>
  <c r="AL134" i="5"/>
  <c r="AL130" i="5"/>
  <c r="AL126" i="5"/>
  <c r="AL122" i="5"/>
  <c r="AL118" i="5"/>
  <c r="AL114" i="5"/>
  <c r="AL110" i="5"/>
  <c r="AL106" i="5"/>
  <c r="AL102" i="5"/>
  <c r="AL98" i="5"/>
  <c r="AL94" i="5"/>
  <c r="AL90" i="5"/>
  <c r="AL86" i="5"/>
  <c r="AL82" i="5"/>
  <c r="AL78" i="5"/>
  <c r="AL74" i="5"/>
  <c r="AL70" i="5"/>
  <c r="AL66" i="5"/>
  <c r="AL62" i="5"/>
  <c r="AL58" i="5"/>
  <c r="AL54" i="5"/>
  <c r="AL50" i="5"/>
  <c r="AL46" i="5"/>
  <c r="AL42" i="5"/>
  <c r="AL38" i="5"/>
  <c r="AL34" i="5"/>
  <c r="AL30" i="5"/>
  <c r="AL26" i="5"/>
  <c r="AL21" i="5"/>
  <c r="AL17" i="5"/>
  <c r="AL13" i="5"/>
  <c r="AK172" i="5"/>
  <c r="AK164" i="5"/>
  <c r="AK160" i="5"/>
  <c r="AL168" i="5"/>
  <c r="AL160" i="5"/>
  <c r="AL156" i="5"/>
  <c r="AL148" i="5"/>
  <c r="AL140" i="5"/>
  <c r="AL136" i="5"/>
  <c r="AL128" i="5"/>
  <c r="AL120" i="5"/>
  <c r="AL112" i="5"/>
  <c r="AL104" i="5"/>
  <c r="AL96" i="5"/>
  <c r="AL88" i="5"/>
  <c r="AL80" i="5"/>
  <c r="AL72" i="5"/>
  <c r="AL64" i="5"/>
  <c r="AL52" i="5"/>
  <c r="AL44" i="5"/>
  <c r="AL36" i="5"/>
  <c r="AL28" i="5"/>
  <c r="AL19" i="5"/>
  <c r="AL15" i="5"/>
  <c r="AK171" i="5"/>
  <c r="AK163" i="5"/>
  <c r="AL171" i="5"/>
  <c r="AL163" i="5"/>
  <c r="AL155" i="5"/>
  <c r="AL151" i="5"/>
  <c r="AL143" i="5"/>
  <c r="AL135" i="5"/>
  <c r="AL127" i="5"/>
  <c r="AL115" i="5"/>
  <c r="AL99" i="5"/>
  <c r="AK173" i="5"/>
  <c r="AK169" i="5"/>
  <c r="AK165" i="5"/>
  <c r="AK161" i="5"/>
  <c r="AK157" i="5"/>
  <c r="AL173" i="5"/>
  <c r="AL169" i="5"/>
  <c r="AL165" i="5"/>
  <c r="AL161" i="5"/>
  <c r="AL157" i="5"/>
  <c r="AL153" i="5"/>
  <c r="AL149" i="5"/>
  <c r="AL145" i="5"/>
  <c r="AL141" i="5"/>
  <c r="AL137" i="5"/>
  <c r="AL133" i="5"/>
  <c r="AL129" i="5"/>
  <c r="AL125" i="5"/>
  <c r="AL121" i="5"/>
  <c r="AL117" i="5"/>
  <c r="AL113" i="5"/>
  <c r="AL109" i="5"/>
  <c r="AL105" i="5"/>
  <c r="AL101" i="5"/>
  <c r="AL97" i="5"/>
  <c r="AL93" i="5"/>
  <c r="AL89" i="5"/>
  <c r="AL85" i="5"/>
  <c r="AL81" i="5"/>
  <c r="AL77" i="5"/>
  <c r="AL73" i="5"/>
  <c r="AL69" i="5"/>
  <c r="AL65" i="5"/>
  <c r="AL61" i="5"/>
  <c r="AL57" i="5"/>
  <c r="AL53" i="5"/>
  <c r="AL49" i="5"/>
  <c r="AL45" i="5"/>
  <c r="AL41" i="5"/>
  <c r="AL37" i="5"/>
  <c r="AL33" i="5"/>
  <c r="AL29" i="5"/>
  <c r="AL25" i="5"/>
  <c r="AL20" i="5"/>
  <c r="AL16" i="5"/>
  <c r="AL12" i="5"/>
  <c r="AN10" i="5"/>
  <c r="AS10" i="5" s="1"/>
  <c r="AN11" i="5"/>
  <c r="AS11" i="5" s="1"/>
  <c r="AN12" i="5"/>
  <c r="AS12" i="5" s="1"/>
  <c r="AN13" i="5"/>
  <c r="AS13" i="5" s="1"/>
  <c r="AN14" i="5"/>
  <c r="AS14" i="5" s="1"/>
  <c r="AN15" i="5"/>
  <c r="AS15" i="5" s="1"/>
  <c r="AN16" i="5"/>
  <c r="AS16" i="5" s="1"/>
  <c r="AN17" i="5"/>
  <c r="AS17" i="5" s="1"/>
  <c r="AN18" i="5"/>
  <c r="AS18" i="5" s="1"/>
  <c r="AN19" i="5"/>
  <c r="AS19" i="5" s="1"/>
  <c r="AN20" i="5"/>
  <c r="AS20" i="5" s="1"/>
  <c r="AN21" i="5"/>
  <c r="AS21" i="5" s="1"/>
  <c r="AN22" i="5"/>
  <c r="AS22" i="5" s="1"/>
  <c r="AN23" i="5"/>
  <c r="AS23" i="5" s="1"/>
  <c r="AN24" i="5"/>
  <c r="AS24" i="5" s="1"/>
  <c r="AS25" i="5"/>
  <c r="AS26" i="5"/>
  <c r="AN27" i="5"/>
  <c r="AS27" i="5" s="1"/>
  <c r="AN28" i="5"/>
  <c r="AS28" i="5" s="1"/>
  <c r="AN29" i="5"/>
  <c r="AS29" i="5" s="1"/>
  <c r="AN30" i="5"/>
  <c r="AS30" i="5" s="1"/>
  <c r="AN31" i="5"/>
  <c r="AS31" i="5" s="1"/>
  <c r="AN32" i="5"/>
  <c r="AS32" i="5" s="1"/>
  <c r="AN33" i="5"/>
  <c r="AS33" i="5" s="1"/>
  <c r="AN34" i="5"/>
  <c r="AS34" i="5" s="1"/>
  <c r="AN35" i="5"/>
  <c r="AS35" i="5" s="1"/>
  <c r="AN36" i="5"/>
  <c r="AS36" i="5" s="1"/>
  <c r="AN37" i="5"/>
  <c r="AS37" i="5" s="1"/>
  <c r="AN38" i="5"/>
  <c r="AS38" i="5" s="1"/>
  <c r="AN39" i="5"/>
  <c r="AS39" i="5" s="1"/>
  <c r="AN40" i="5"/>
  <c r="AS40" i="5" s="1"/>
  <c r="AN41" i="5"/>
  <c r="AS41" i="5" s="1"/>
  <c r="AN42" i="5"/>
  <c r="AS42" i="5" s="1"/>
  <c r="AN43" i="5"/>
  <c r="AS43" i="5" s="1"/>
  <c r="AN44" i="5"/>
  <c r="AS44" i="5" s="1"/>
  <c r="AN45" i="5"/>
  <c r="AS45" i="5" s="1"/>
  <c r="AN46" i="5"/>
  <c r="AS46" i="5" s="1"/>
  <c r="AN47" i="5"/>
  <c r="AS47" i="5" s="1"/>
  <c r="AN48" i="5"/>
  <c r="AS48" i="5" s="1"/>
  <c r="AN49" i="5"/>
  <c r="AS49" i="5" s="1"/>
  <c r="AN50" i="5"/>
  <c r="AS50" i="5" s="1"/>
  <c r="AN51" i="5"/>
  <c r="AS51" i="5" s="1"/>
  <c r="AN52" i="5"/>
  <c r="AS52" i="5" s="1"/>
  <c r="AN53" i="5"/>
  <c r="AS53" i="5" s="1"/>
  <c r="AN54" i="5"/>
  <c r="AS54" i="5" s="1"/>
  <c r="AN55" i="5"/>
  <c r="AS55" i="5" s="1"/>
  <c r="AN56" i="5"/>
  <c r="AS56" i="5" s="1"/>
  <c r="AN57" i="5"/>
  <c r="AS57" i="5" s="1"/>
  <c r="AN58" i="5"/>
  <c r="AS58" i="5" s="1"/>
  <c r="AN59" i="5"/>
  <c r="AS59" i="5" s="1"/>
  <c r="AN60" i="5"/>
  <c r="AS60" i="5" s="1"/>
  <c r="AN61" i="5"/>
  <c r="AS61" i="5" s="1"/>
  <c r="AN62" i="5"/>
  <c r="AS62" i="5" s="1"/>
  <c r="AN63" i="5"/>
  <c r="AS63" i="5" s="1"/>
  <c r="AN64" i="5"/>
  <c r="AS64" i="5" s="1"/>
  <c r="AN65" i="5"/>
  <c r="AS65" i="5" s="1"/>
  <c r="AN66" i="5"/>
  <c r="AS66" i="5" s="1"/>
  <c r="AN67" i="5"/>
  <c r="AS67" i="5" s="1"/>
  <c r="AN68" i="5"/>
  <c r="AS68" i="5" s="1"/>
  <c r="AN69" i="5"/>
  <c r="AS69" i="5" s="1"/>
  <c r="AN70" i="5"/>
  <c r="AS70" i="5" s="1"/>
  <c r="AN71" i="5"/>
  <c r="AS71" i="5" s="1"/>
  <c r="AN72" i="5"/>
  <c r="AS72" i="5" s="1"/>
  <c r="AN73" i="5"/>
  <c r="AS73" i="5" s="1"/>
  <c r="AN74" i="5"/>
  <c r="AS74" i="5" s="1"/>
  <c r="AN75" i="5"/>
  <c r="AS75" i="5" s="1"/>
  <c r="AN76" i="5"/>
  <c r="AS76" i="5" s="1"/>
  <c r="AN77" i="5"/>
  <c r="AS77" i="5" s="1"/>
  <c r="AN78" i="5"/>
  <c r="AS78" i="5" s="1"/>
  <c r="AN79" i="5"/>
  <c r="AS79" i="5" s="1"/>
  <c r="AN80" i="5"/>
  <c r="AS80" i="5" s="1"/>
  <c r="AN81" i="5"/>
  <c r="AS81" i="5" s="1"/>
  <c r="AN82" i="5"/>
  <c r="AS82" i="5" s="1"/>
  <c r="AN83" i="5"/>
  <c r="AS83" i="5" s="1"/>
  <c r="AN84" i="5"/>
  <c r="AS84" i="5" s="1"/>
  <c r="AN85" i="5"/>
  <c r="AS85" i="5" s="1"/>
  <c r="AN86" i="5"/>
  <c r="AS86" i="5" s="1"/>
  <c r="AN87" i="5"/>
  <c r="AS87" i="5" s="1"/>
  <c r="AN88" i="5"/>
  <c r="AS88" i="5" s="1"/>
  <c r="AN89" i="5"/>
  <c r="AS89" i="5" s="1"/>
  <c r="AN90" i="5"/>
  <c r="AS90" i="5" s="1"/>
  <c r="AN91" i="5"/>
  <c r="AS91" i="5" s="1"/>
  <c r="AN92" i="5"/>
  <c r="AS92" i="5" s="1"/>
  <c r="AN93" i="5"/>
  <c r="AS93" i="5" s="1"/>
  <c r="AN94" i="5"/>
  <c r="AS94" i="5" s="1"/>
  <c r="AN95" i="5"/>
  <c r="AS95" i="5" s="1"/>
  <c r="AN96" i="5"/>
  <c r="AS96" i="5" s="1"/>
  <c r="AN97" i="5"/>
  <c r="AS97" i="5" s="1"/>
  <c r="AN98" i="5"/>
  <c r="AS98" i="5" s="1"/>
  <c r="AN99" i="5"/>
  <c r="AS99" i="5" s="1"/>
  <c r="AN100" i="5"/>
  <c r="AS100" i="5" s="1"/>
  <c r="AN101" i="5"/>
  <c r="AS101" i="5" s="1"/>
  <c r="AN102" i="5"/>
  <c r="AS102" i="5" s="1"/>
  <c r="AN103" i="5"/>
  <c r="AS103" i="5" s="1"/>
  <c r="AN104" i="5"/>
  <c r="AS104" i="5" s="1"/>
  <c r="AN105" i="5"/>
  <c r="AS105" i="5" s="1"/>
  <c r="AN106" i="5"/>
  <c r="AS106" i="5" s="1"/>
  <c r="AN107" i="5"/>
  <c r="AS107" i="5" s="1"/>
  <c r="AN108" i="5"/>
  <c r="AS108" i="5" s="1"/>
  <c r="AN109" i="5"/>
  <c r="AS109" i="5" s="1"/>
  <c r="AN110" i="5"/>
  <c r="AS110" i="5" s="1"/>
  <c r="AN111" i="5"/>
  <c r="AS111" i="5" s="1"/>
  <c r="AN112" i="5"/>
  <c r="AS112" i="5" s="1"/>
  <c r="AN113" i="5"/>
  <c r="AS113" i="5" s="1"/>
  <c r="AN114" i="5"/>
  <c r="AS114" i="5" s="1"/>
  <c r="AN115" i="5"/>
  <c r="AS115" i="5" s="1"/>
  <c r="AN116" i="5"/>
  <c r="AS116" i="5" s="1"/>
  <c r="AN117" i="5"/>
  <c r="AS117" i="5" s="1"/>
  <c r="AN118" i="5"/>
  <c r="AS118" i="5" s="1"/>
  <c r="AN119" i="5"/>
  <c r="AS119" i="5" s="1"/>
  <c r="AN120" i="5"/>
  <c r="AS120" i="5" s="1"/>
  <c r="AN121" i="5"/>
  <c r="AS121" i="5" s="1"/>
  <c r="AN122" i="5"/>
  <c r="AS122" i="5" s="1"/>
  <c r="AN123" i="5"/>
  <c r="AS123" i="5" s="1"/>
  <c r="AN124" i="5"/>
  <c r="AS124" i="5" s="1"/>
  <c r="AN125" i="5"/>
  <c r="AS125" i="5" s="1"/>
  <c r="AN126" i="5"/>
  <c r="AS126" i="5" s="1"/>
  <c r="AN127" i="5"/>
  <c r="AS127" i="5" s="1"/>
  <c r="AN128" i="5"/>
  <c r="AS128" i="5" s="1"/>
  <c r="AN129" i="5"/>
  <c r="AS129" i="5" s="1"/>
  <c r="AN130" i="5"/>
  <c r="AS130" i="5" s="1"/>
  <c r="AN131" i="5"/>
  <c r="AS131" i="5" s="1"/>
  <c r="AN132" i="5"/>
  <c r="AS132" i="5" s="1"/>
  <c r="AN133" i="5"/>
  <c r="AS133" i="5" s="1"/>
  <c r="AN134" i="5"/>
  <c r="AS134" i="5" s="1"/>
  <c r="AN135" i="5"/>
  <c r="AS135" i="5" s="1"/>
  <c r="AN136" i="5"/>
  <c r="AS136" i="5" s="1"/>
  <c r="AN137" i="5"/>
  <c r="AS137" i="5" s="1"/>
  <c r="AN138" i="5"/>
  <c r="AS138" i="5" s="1"/>
  <c r="AN139" i="5"/>
  <c r="AS139" i="5" s="1"/>
  <c r="AN140" i="5"/>
  <c r="AS140" i="5" s="1"/>
  <c r="AN141" i="5"/>
  <c r="AS141" i="5" s="1"/>
  <c r="AN142" i="5"/>
  <c r="AS142" i="5" s="1"/>
  <c r="AN143" i="5"/>
  <c r="AS143" i="5" s="1"/>
  <c r="AN144" i="5"/>
  <c r="AS144" i="5" s="1"/>
  <c r="AN145" i="5"/>
  <c r="AS145" i="5" s="1"/>
  <c r="AN146" i="5"/>
  <c r="AS146" i="5" s="1"/>
  <c r="AN147" i="5"/>
  <c r="AS147" i="5" s="1"/>
  <c r="AN148" i="5"/>
  <c r="AS148" i="5" s="1"/>
  <c r="AN149" i="5"/>
  <c r="AS149" i="5" s="1"/>
  <c r="AN150" i="5"/>
  <c r="AS150" i="5" s="1"/>
  <c r="AN151" i="5"/>
  <c r="AS151" i="5" s="1"/>
  <c r="AN152" i="5"/>
  <c r="AS152" i="5" s="1"/>
  <c r="AN153" i="5"/>
  <c r="AS153" i="5" s="1"/>
  <c r="AN154" i="5"/>
  <c r="AS154" i="5" s="1"/>
  <c r="AN155" i="5"/>
  <c r="AS155" i="5" s="1"/>
  <c r="AN156" i="5"/>
  <c r="AS156" i="5" s="1"/>
  <c r="AN157" i="5"/>
  <c r="AS157" i="5" s="1"/>
  <c r="AN158" i="5"/>
  <c r="AS158" i="5" s="1"/>
  <c r="AN159" i="5"/>
  <c r="AS159" i="5" s="1"/>
  <c r="AN160" i="5"/>
  <c r="AS160" i="5" s="1"/>
  <c r="AN161" i="5"/>
  <c r="AS161" i="5" s="1"/>
  <c r="AN162" i="5"/>
  <c r="AS162" i="5" s="1"/>
  <c r="AN163" i="5"/>
  <c r="AS163" i="5" s="1"/>
  <c r="AN164" i="5"/>
  <c r="AS164" i="5" s="1"/>
  <c r="AN165" i="5"/>
  <c r="AS165" i="5" s="1"/>
  <c r="AN166" i="5"/>
  <c r="AS166" i="5" s="1"/>
  <c r="AN167" i="5"/>
  <c r="AS167" i="5" s="1"/>
  <c r="AN168" i="5"/>
  <c r="AS168" i="5" s="1"/>
  <c r="AN169" i="5"/>
  <c r="AS169" i="5" s="1"/>
  <c r="AN170" i="5"/>
  <c r="AS170" i="5" s="1"/>
  <c r="AN171" i="5"/>
  <c r="AS171" i="5" s="1"/>
  <c r="AN172" i="5"/>
  <c r="AS172" i="5" s="1"/>
  <c r="AN173" i="5"/>
  <c r="AS173" i="5" s="1"/>
  <c r="AN9" i="5"/>
  <c r="AS9" i="5" s="1"/>
  <c r="P10" i="5"/>
  <c r="S10" i="5" s="1"/>
  <c r="P11" i="5"/>
  <c r="S11" i="5" s="1"/>
  <c r="P12" i="5"/>
  <c r="S12" i="5" s="1"/>
  <c r="P13" i="5"/>
  <c r="S13" i="5" s="1"/>
  <c r="P14" i="5"/>
  <c r="S14" i="5" s="1"/>
  <c r="P15" i="5"/>
  <c r="S15" i="5" s="1"/>
  <c r="P16" i="5"/>
  <c r="S16" i="5" s="1"/>
  <c r="P17" i="5"/>
  <c r="S17" i="5" s="1"/>
  <c r="P18" i="5"/>
  <c r="S18" i="5" s="1"/>
  <c r="P19" i="5"/>
  <c r="S19" i="5" s="1"/>
  <c r="P20" i="5"/>
  <c r="S20" i="5" s="1"/>
  <c r="P21" i="5"/>
  <c r="S21" i="5" s="1"/>
  <c r="P22" i="5"/>
  <c r="S22" i="5" s="1"/>
  <c r="P23" i="5"/>
  <c r="S23" i="5" s="1"/>
  <c r="P24" i="5"/>
  <c r="S24" i="5" s="1"/>
  <c r="P25" i="5"/>
  <c r="S25" i="5" s="1"/>
  <c r="P26" i="5"/>
  <c r="S26" i="5" s="1"/>
  <c r="P27" i="5"/>
  <c r="S27" i="5" s="1"/>
  <c r="P28" i="5"/>
  <c r="S28" i="5" s="1"/>
  <c r="P29" i="5"/>
  <c r="S29" i="5" s="1"/>
  <c r="P30" i="5"/>
  <c r="S30" i="5" s="1"/>
  <c r="P31" i="5"/>
  <c r="S31" i="5" s="1"/>
  <c r="P32" i="5"/>
  <c r="S32" i="5" s="1"/>
  <c r="P33" i="5"/>
  <c r="S33" i="5" s="1"/>
  <c r="P34" i="5"/>
  <c r="S34" i="5" s="1"/>
  <c r="P35" i="5"/>
  <c r="S35" i="5" s="1"/>
  <c r="P36" i="5"/>
  <c r="S36" i="5" s="1"/>
  <c r="P37" i="5"/>
  <c r="S37" i="5" s="1"/>
  <c r="P38" i="5"/>
  <c r="S38" i="5" s="1"/>
  <c r="P39" i="5"/>
  <c r="S39" i="5" s="1"/>
  <c r="P40" i="5"/>
  <c r="S40" i="5" s="1"/>
  <c r="P41" i="5"/>
  <c r="S41" i="5" s="1"/>
  <c r="P42" i="5"/>
  <c r="S42" i="5" s="1"/>
  <c r="P43" i="5"/>
  <c r="S43" i="5" s="1"/>
  <c r="P44" i="5"/>
  <c r="S44" i="5" s="1"/>
  <c r="P45" i="5"/>
  <c r="S45" i="5" s="1"/>
  <c r="P46" i="5"/>
  <c r="S46" i="5" s="1"/>
  <c r="P47" i="5"/>
  <c r="S47" i="5" s="1"/>
  <c r="P48" i="5"/>
  <c r="S48" i="5" s="1"/>
  <c r="P49" i="5"/>
  <c r="S49" i="5" s="1"/>
  <c r="P50" i="5"/>
  <c r="S50" i="5" s="1"/>
  <c r="P51" i="5"/>
  <c r="S51" i="5" s="1"/>
  <c r="P52" i="5"/>
  <c r="S52" i="5" s="1"/>
  <c r="P53" i="5"/>
  <c r="S53" i="5" s="1"/>
  <c r="P54" i="5"/>
  <c r="S54" i="5" s="1"/>
  <c r="P55" i="5"/>
  <c r="S55" i="5" s="1"/>
  <c r="P56" i="5"/>
  <c r="S56" i="5" s="1"/>
  <c r="P57" i="5"/>
  <c r="S57" i="5" s="1"/>
  <c r="P58" i="5"/>
  <c r="S58" i="5" s="1"/>
  <c r="P59" i="5"/>
  <c r="S59" i="5" s="1"/>
  <c r="P60" i="5"/>
  <c r="S60" i="5" s="1"/>
  <c r="P61" i="5"/>
  <c r="S61" i="5" s="1"/>
  <c r="P62" i="5"/>
  <c r="S62" i="5" s="1"/>
  <c r="P63" i="5"/>
  <c r="S63" i="5" s="1"/>
  <c r="P64" i="5"/>
  <c r="S64" i="5" s="1"/>
  <c r="P65" i="5"/>
  <c r="S65" i="5" s="1"/>
  <c r="P66" i="5"/>
  <c r="S66" i="5" s="1"/>
  <c r="P67" i="5"/>
  <c r="S67" i="5" s="1"/>
  <c r="P68" i="5"/>
  <c r="S68" i="5" s="1"/>
  <c r="P69" i="5"/>
  <c r="S69" i="5" s="1"/>
  <c r="P70" i="5"/>
  <c r="S70" i="5" s="1"/>
  <c r="P71" i="5"/>
  <c r="S71" i="5" s="1"/>
  <c r="P72" i="5"/>
  <c r="S72" i="5" s="1"/>
  <c r="P73" i="5"/>
  <c r="S73" i="5" s="1"/>
  <c r="P74" i="5"/>
  <c r="S74" i="5" s="1"/>
  <c r="P75" i="5"/>
  <c r="S75" i="5" s="1"/>
  <c r="P76" i="5"/>
  <c r="S76" i="5" s="1"/>
  <c r="P77" i="5"/>
  <c r="S77" i="5" s="1"/>
  <c r="P78" i="5"/>
  <c r="S78" i="5" s="1"/>
  <c r="P79" i="5"/>
  <c r="S79" i="5" s="1"/>
  <c r="P80" i="5"/>
  <c r="S80" i="5" s="1"/>
  <c r="P81" i="5"/>
  <c r="S81" i="5" s="1"/>
  <c r="P82" i="5"/>
  <c r="S82" i="5" s="1"/>
  <c r="P83" i="5"/>
  <c r="S83" i="5" s="1"/>
  <c r="P84" i="5"/>
  <c r="S84" i="5" s="1"/>
  <c r="P85" i="5"/>
  <c r="S85" i="5" s="1"/>
  <c r="P86" i="5"/>
  <c r="S86" i="5" s="1"/>
  <c r="P87" i="5"/>
  <c r="S87" i="5" s="1"/>
  <c r="P88" i="5"/>
  <c r="S88" i="5" s="1"/>
  <c r="P89" i="5"/>
  <c r="S89" i="5" s="1"/>
  <c r="P90" i="5"/>
  <c r="S90" i="5" s="1"/>
  <c r="P91" i="5"/>
  <c r="S91" i="5" s="1"/>
  <c r="P92" i="5"/>
  <c r="S92" i="5" s="1"/>
  <c r="P93" i="5"/>
  <c r="S93" i="5" s="1"/>
  <c r="P94" i="5"/>
  <c r="S94" i="5" s="1"/>
  <c r="P95" i="5"/>
  <c r="S95" i="5" s="1"/>
  <c r="P96" i="5"/>
  <c r="S96" i="5" s="1"/>
  <c r="P97" i="5"/>
  <c r="S97" i="5" s="1"/>
  <c r="P98" i="5"/>
  <c r="S98" i="5" s="1"/>
  <c r="P99" i="5"/>
  <c r="S99" i="5" s="1"/>
  <c r="P100" i="5"/>
  <c r="S100" i="5" s="1"/>
  <c r="P101" i="5"/>
  <c r="S101" i="5" s="1"/>
  <c r="P102" i="5"/>
  <c r="S102" i="5" s="1"/>
  <c r="P103" i="5"/>
  <c r="S103" i="5" s="1"/>
  <c r="P104" i="5"/>
  <c r="S104" i="5" s="1"/>
  <c r="P105" i="5"/>
  <c r="S105" i="5" s="1"/>
  <c r="P106" i="5"/>
  <c r="S106" i="5" s="1"/>
  <c r="P107" i="5"/>
  <c r="S107" i="5" s="1"/>
  <c r="P108" i="5"/>
  <c r="S108" i="5" s="1"/>
  <c r="P109" i="5"/>
  <c r="S109" i="5" s="1"/>
  <c r="P110" i="5"/>
  <c r="S110" i="5" s="1"/>
  <c r="P111" i="5"/>
  <c r="S111" i="5" s="1"/>
  <c r="P112" i="5"/>
  <c r="S112" i="5" s="1"/>
  <c r="P113" i="5"/>
  <c r="S113" i="5" s="1"/>
  <c r="P114" i="5"/>
  <c r="S114" i="5" s="1"/>
  <c r="P115" i="5"/>
  <c r="S115" i="5" s="1"/>
  <c r="P116" i="5"/>
  <c r="S116" i="5" s="1"/>
  <c r="P117" i="5"/>
  <c r="S117" i="5" s="1"/>
  <c r="P118" i="5"/>
  <c r="S118" i="5" s="1"/>
  <c r="P119" i="5"/>
  <c r="S119" i="5" s="1"/>
  <c r="P120" i="5"/>
  <c r="S120" i="5" s="1"/>
  <c r="P121" i="5"/>
  <c r="S121" i="5" s="1"/>
  <c r="P122" i="5"/>
  <c r="S122" i="5" s="1"/>
  <c r="P123" i="5"/>
  <c r="S123" i="5" s="1"/>
  <c r="P124" i="5"/>
  <c r="S124" i="5" s="1"/>
  <c r="P125" i="5"/>
  <c r="S125" i="5" s="1"/>
  <c r="P126" i="5"/>
  <c r="S126" i="5" s="1"/>
  <c r="P127" i="5"/>
  <c r="S127" i="5" s="1"/>
  <c r="P128" i="5"/>
  <c r="S128" i="5" s="1"/>
  <c r="P129" i="5"/>
  <c r="S129" i="5" s="1"/>
  <c r="P130" i="5"/>
  <c r="S130" i="5" s="1"/>
  <c r="P131" i="5"/>
  <c r="S131" i="5" s="1"/>
  <c r="P132" i="5"/>
  <c r="S132" i="5" s="1"/>
  <c r="P133" i="5"/>
  <c r="S133" i="5" s="1"/>
  <c r="P134" i="5"/>
  <c r="S134" i="5" s="1"/>
  <c r="P135" i="5"/>
  <c r="S135" i="5" s="1"/>
  <c r="P136" i="5"/>
  <c r="S136" i="5" s="1"/>
  <c r="P137" i="5"/>
  <c r="S137" i="5" s="1"/>
  <c r="P138" i="5"/>
  <c r="S138" i="5" s="1"/>
  <c r="P139" i="5"/>
  <c r="S139" i="5" s="1"/>
  <c r="P140" i="5"/>
  <c r="S140" i="5" s="1"/>
  <c r="P141" i="5"/>
  <c r="S141" i="5" s="1"/>
  <c r="P142" i="5"/>
  <c r="S142" i="5" s="1"/>
  <c r="P143" i="5"/>
  <c r="S143" i="5" s="1"/>
  <c r="P144" i="5"/>
  <c r="S144" i="5" s="1"/>
  <c r="P145" i="5"/>
  <c r="S145" i="5" s="1"/>
  <c r="P146" i="5"/>
  <c r="S146" i="5" s="1"/>
  <c r="P147" i="5"/>
  <c r="S147" i="5" s="1"/>
  <c r="P148" i="5"/>
  <c r="S148" i="5" s="1"/>
  <c r="P149" i="5"/>
  <c r="S149" i="5" s="1"/>
  <c r="P150" i="5"/>
  <c r="S150" i="5" s="1"/>
  <c r="P151" i="5"/>
  <c r="S151" i="5" s="1"/>
  <c r="P152" i="5"/>
  <c r="S152" i="5" s="1"/>
  <c r="P153" i="5"/>
  <c r="S153" i="5" s="1"/>
  <c r="P154" i="5"/>
  <c r="S154" i="5" s="1"/>
  <c r="P155" i="5"/>
  <c r="S155" i="5" s="1"/>
  <c r="P156" i="5"/>
  <c r="S156" i="5" s="1"/>
  <c r="P157" i="5"/>
  <c r="S157" i="5" s="1"/>
  <c r="P158" i="5"/>
  <c r="S158" i="5" s="1"/>
  <c r="P159" i="5"/>
  <c r="S159" i="5" s="1"/>
  <c r="P160" i="5"/>
  <c r="S160" i="5" s="1"/>
  <c r="P161" i="5"/>
  <c r="S161" i="5" s="1"/>
  <c r="P162" i="5"/>
  <c r="S162" i="5" s="1"/>
  <c r="P163" i="5"/>
  <c r="S163" i="5" s="1"/>
  <c r="P164" i="5"/>
  <c r="S164" i="5" s="1"/>
  <c r="P165" i="5"/>
  <c r="S165" i="5" s="1"/>
  <c r="P166" i="5"/>
  <c r="S166" i="5" s="1"/>
  <c r="P167" i="5"/>
  <c r="S167" i="5" s="1"/>
  <c r="P168" i="5"/>
  <c r="S168" i="5" s="1"/>
  <c r="P169" i="5"/>
  <c r="S169" i="5" s="1"/>
  <c r="P170" i="5"/>
  <c r="S170" i="5" s="1"/>
  <c r="P171" i="5"/>
  <c r="S171" i="5" s="1"/>
  <c r="P172" i="5"/>
  <c r="S172" i="5" s="1"/>
  <c r="P173" i="5"/>
  <c r="S173" i="5" s="1"/>
  <c r="P9" i="5"/>
  <c r="S9" i="5" s="1"/>
  <c r="V9" i="5" l="1"/>
  <c r="W9" i="5"/>
  <c r="X9" i="5"/>
  <c r="T9" i="5"/>
  <c r="U9" i="5"/>
  <c r="V170" i="5"/>
  <c r="W170" i="5"/>
  <c r="X170" i="5"/>
  <c r="T170" i="5"/>
  <c r="U170" i="5"/>
  <c r="V166" i="5"/>
  <c r="U166" i="5"/>
  <c r="X166" i="5"/>
  <c r="W166" i="5"/>
  <c r="T166" i="5"/>
  <c r="V162" i="5"/>
  <c r="W162" i="5"/>
  <c r="X162" i="5"/>
  <c r="U162" i="5"/>
  <c r="T162" i="5"/>
  <c r="V158" i="5"/>
  <c r="X158" i="5"/>
  <c r="W158" i="5"/>
  <c r="U158" i="5"/>
  <c r="T158" i="5"/>
  <c r="V154" i="5"/>
  <c r="W154" i="5"/>
  <c r="X154" i="5"/>
  <c r="U154" i="5"/>
  <c r="T154" i="5"/>
  <c r="V150" i="5"/>
  <c r="U150" i="5"/>
  <c r="X150" i="5"/>
  <c r="W150" i="5"/>
  <c r="T150" i="5"/>
  <c r="V146" i="5"/>
  <c r="W146" i="5"/>
  <c r="X146" i="5"/>
  <c r="U146" i="5"/>
  <c r="T146" i="5"/>
  <c r="V142" i="5"/>
  <c r="W142" i="5"/>
  <c r="X142" i="5"/>
  <c r="U142" i="5"/>
  <c r="T142" i="5"/>
  <c r="V138" i="5"/>
  <c r="W138" i="5"/>
  <c r="X138" i="5"/>
  <c r="U138" i="5"/>
  <c r="T138" i="5"/>
  <c r="V134" i="5"/>
  <c r="U134" i="5"/>
  <c r="X134" i="5"/>
  <c r="T134" i="5"/>
  <c r="W134" i="5"/>
  <c r="V130" i="5"/>
  <c r="W130" i="5"/>
  <c r="X130" i="5"/>
  <c r="U130" i="5"/>
  <c r="T130" i="5"/>
  <c r="V126" i="5"/>
  <c r="U126" i="5"/>
  <c r="X126" i="5"/>
  <c r="W126" i="5"/>
  <c r="T126" i="5"/>
  <c r="V122" i="5"/>
  <c r="W122" i="5"/>
  <c r="X122" i="5"/>
  <c r="U122" i="5"/>
  <c r="T122" i="5"/>
  <c r="V118" i="5"/>
  <c r="U118" i="5"/>
  <c r="X118" i="5"/>
  <c r="W118" i="5"/>
  <c r="T118" i="5"/>
  <c r="V114" i="5"/>
  <c r="W114" i="5"/>
  <c r="X114" i="5"/>
  <c r="U114" i="5"/>
  <c r="T114" i="5"/>
  <c r="V110" i="5"/>
  <c r="W110" i="5"/>
  <c r="U110" i="5"/>
  <c r="X110" i="5"/>
  <c r="T110" i="5"/>
  <c r="V106" i="5"/>
  <c r="W106" i="5"/>
  <c r="X106" i="5"/>
  <c r="U106" i="5"/>
  <c r="T106" i="5"/>
  <c r="V102" i="5"/>
  <c r="U102" i="5"/>
  <c r="X102" i="5"/>
  <c r="W102" i="5"/>
  <c r="T102" i="5"/>
  <c r="V98" i="5"/>
  <c r="W98" i="5"/>
  <c r="X98" i="5"/>
  <c r="U98" i="5"/>
  <c r="T98" i="5"/>
  <c r="V94" i="5"/>
  <c r="U94" i="5"/>
  <c r="X94" i="5"/>
  <c r="W94" i="5"/>
  <c r="T94" i="5"/>
  <c r="V90" i="5"/>
  <c r="W90" i="5"/>
  <c r="X90" i="5"/>
  <c r="U90" i="5"/>
  <c r="T90" i="5"/>
  <c r="V86" i="5"/>
  <c r="U86" i="5"/>
  <c r="X86" i="5"/>
  <c r="W86" i="5"/>
  <c r="T86" i="5"/>
  <c r="V82" i="5"/>
  <c r="W82" i="5"/>
  <c r="X82" i="5"/>
  <c r="U82" i="5"/>
  <c r="T82" i="5"/>
  <c r="V78" i="5"/>
  <c r="W78" i="5"/>
  <c r="X78" i="5"/>
  <c r="U78" i="5"/>
  <c r="T78" i="5"/>
  <c r="V74" i="5"/>
  <c r="W74" i="5"/>
  <c r="U74" i="5"/>
  <c r="X74" i="5"/>
  <c r="T74" i="5"/>
  <c r="V70" i="5"/>
  <c r="X70" i="5"/>
  <c r="W70" i="5"/>
  <c r="U70" i="5"/>
  <c r="T70" i="5"/>
  <c r="V66" i="5"/>
  <c r="W66" i="5"/>
  <c r="X66" i="5"/>
  <c r="U66" i="5"/>
  <c r="T66" i="5"/>
  <c r="V62" i="5"/>
  <c r="X62" i="5"/>
  <c r="U62" i="5"/>
  <c r="W62" i="5"/>
  <c r="T62" i="5"/>
  <c r="V58" i="5"/>
  <c r="W58" i="5"/>
  <c r="U58" i="5"/>
  <c r="X58" i="5"/>
  <c r="T58" i="5"/>
  <c r="V54" i="5"/>
  <c r="X54" i="5"/>
  <c r="W54" i="5"/>
  <c r="T54" i="5"/>
  <c r="U54" i="5"/>
  <c r="V50" i="5"/>
  <c r="W50" i="5"/>
  <c r="X50" i="5"/>
  <c r="U50" i="5"/>
  <c r="T50" i="5"/>
  <c r="V46" i="5"/>
  <c r="W46" i="5"/>
  <c r="X46" i="5"/>
  <c r="U46" i="5"/>
  <c r="T46" i="5"/>
  <c r="V42" i="5"/>
  <c r="W42" i="5"/>
  <c r="U42" i="5"/>
  <c r="X42" i="5"/>
  <c r="T42" i="5"/>
  <c r="V38" i="5"/>
  <c r="X38" i="5"/>
  <c r="T38" i="5"/>
  <c r="W38" i="5"/>
  <c r="U38" i="5"/>
  <c r="V34" i="5"/>
  <c r="W34" i="5"/>
  <c r="X34" i="5"/>
  <c r="U34" i="5"/>
  <c r="T34" i="5"/>
  <c r="V30" i="5"/>
  <c r="X30" i="5"/>
  <c r="U30" i="5"/>
  <c r="W30" i="5"/>
  <c r="T30" i="5"/>
  <c r="V26" i="5"/>
  <c r="W26" i="5"/>
  <c r="U26" i="5"/>
  <c r="X26" i="5"/>
  <c r="T26" i="5"/>
  <c r="V22" i="5"/>
  <c r="X22" i="5"/>
  <c r="W22" i="5"/>
  <c r="T22" i="5"/>
  <c r="U22" i="5"/>
  <c r="V18" i="5"/>
  <c r="W18" i="5"/>
  <c r="X18" i="5"/>
  <c r="U18" i="5"/>
  <c r="T18" i="5"/>
  <c r="V14" i="5"/>
  <c r="U14" i="5"/>
  <c r="W14" i="5"/>
  <c r="X14" i="5"/>
  <c r="T14" i="5"/>
  <c r="V10" i="5"/>
  <c r="U10" i="5"/>
  <c r="W10" i="5"/>
  <c r="T10" i="5"/>
  <c r="X10" i="5"/>
  <c r="V173" i="5"/>
  <c r="W173" i="5"/>
  <c r="U173" i="5"/>
  <c r="X173" i="5"/>
  <c r="T173" i="5"/>
  <c r="V169" i="5"/>
  <c r="W169" i="5"/>
  <c r="U169" i="5"/>
  <c r="T169" i="5"/>
  <c r="X169" i="5"/>
  <c r="V165" i="5"/>
  <c r="W165" i="5"/>
  <c r="U165" i="5"/>
  <c r="X165" i="5"/>
  <c r="T165" i="5"/>
  <c r="V161" i="5"/>
  <c r="W161" i="5"/>
  <c r="U161" i="5"/>
  <c r="X161" i="5"/>
  <c r="T161" i="5"/>
  <c r="V157" i="5"/>
  <c r="W157" i="5"/>
  <c r="U157" i="5"/>
  <c r="X157" i="5"/>
  <c r="T157" i="5"/>
  <c r="V153" i="5"/>
  <c r="W153" i="5"/>
  <c r="U153" i="5"/>
  <c r="T153" i="5"/>
  <c r="X153" i="5"/>
  <c r="V149" i="5"/>
  <c r="W149" i="5"/>
  <c r="U149" i="5"/>
  <c r="X149" i="5"/>
  <c r="T149" i="5"/>
  <c r="V145" i="5"/>
  <c r="W145" i="5"/>
  <c r="U145" i="5"/>
  <c r="X145" i="5"/>
  <c r="T145" i="5"/>
  <c r="V141" i="5"/>
  <c r="W141" i="5"/>
  <c r="U141" i="5"/>
  <c r="X141" i="5"/>
  <c r="T141" i="5"/>
  <c r="V137" i="5"/>
  <c r="W137" i="5"/>
  <c r="U137" i="5"/>
  <c r="T137" i="5"/>
  <c r="X137" i="5"/>
  <c r="V133" i="5"/>
  <c r="W133" i="5"/>
  <c r="U133" i="5"/>
  <c r="X133" i="5"/>
  <c r="T133" i="5"/>
  <c r="V129" i="5"/>
  <c r="W129" i="5"/>
  <c r="U129" i="5"/>
  <c r="X129" i="5"/>
  <c r="T129" i="5"/>
  <c r="V125" i="5"/>
  <c r="W125" i="5"/>
  <c r="U125" i="5"/>
  <c r="X125" i="5"/>
  <c r="T125" i="5"/>
  <c r="V121" i="5"/>
  <c r="W121" i="5"/>
  <c r="U121" i="5"/>
  <c r="T121" i="5"/>
  <c r="X121" i="5"/>
  <c r="V117" i="5"/>
  <c r="W117" i="5"/>
  <c r="U117" i="5"/>
  <c r="X117" i="5"/>
  <c r="T117" i="5"/>
  <c r="V113" i="5"/>
  <c r="W113" i="5"/>
  <c r="U113" i="5"/>
  <c r="X113" i="5"/>
  <c r="T113" i="5"/>
  <c r="V109" i="5"/>
  <c r="W109" i="5"/>
  <c r="U109" i="5"/>
  <c r="X109" i="5"/>
  <c r="T109" i="5"/>
  <c r="V105" i="5"/>
  <c r="W105" i="5"/>
  <c r="U105" i="5"/>
  <c r="T105" i="5"/>
  <c r="X105" i="5"/>
  <c r="V101" i="5"/>
  <c r="W101" i="5"/>
  <c r="U101" i="5"/>
  <c r="X101" i="5"/>
  <c r="T101" i="5"/>
  <c r="V97" i="5"/>
  <c r="W97" i="5"/>
  <c r="U97" i="5"/>
  <c r="X97" i="5"/>
  <c r="T97" i="5"/>
  <c r="V93" i="5"/>
  <c r="W93" i="5"/>
  <c r="U93" i="5"/>
  <c r="X93" i="5"/>
  <c r="T93" i="5"/>
  <c r="V89" i="5"/>
  <c r="W89" i="5"/>
  <c r="U89" i="5"/>
  <c r="T89" i="5"/>
  <c r="X89" i="5"/>
  <c r="V85" i="5"/>
  <c r="W85" i="5"/>
  <c r="U85" i="5"/>
  <c r="X85" i="5"/>
  <c r="T85" i="5"/>
  <c r="V81" i="5"/>
  <c r="W81" i="5"/>
  <c r="U81" i="5"/>
  <c r="T81" i="5"/>
  <c r="X81" i="5"/>
  <c r="V77" i="5"/>
  <c r="W77" i="5"/>
  <c r="U77" i="5"/>
  <c r="X77" i="5"/>
  <c r="T77" i="5"/>
  <c r="V73" i="5"/>
  <c r="W73" i="5"/>
  <c r="U73" i="5"/>
  <c r="T73" i="5"/>
  <c r="X73" i="5"/>
  <c r="V69" i="5"/>
  <c r="W69" i="5"/>
  <c r="U69" i="5"/>
  <c r="T69" i="5"/>
  <c r="X69" i="5"/>
  <c r="V65" i="5"/>
  <c r="W65" i="5"/>
  <c r="U65" i="5"/>
  <c r="T65" i="5"/>
  <c r="X65" i="5"/>
  <c r="V61" i="5"/>
  <c r="W61" i="5"/>
  <c r="U61" i="5"/>
  <c r="T61" i="5"/>
  <c r="X61" i="5"/>
  <c r="V57" i="5"/>
  <c r="W57" i="5"/>
  <c r="U57" i="5"/>
  <c r="T57" i="5"/>
  <c r="X57" i="5"/>
  <c r="V53" i="5"/>
  <c r="W53" i="5"/>
  <c r="U53" i="5"/>
  <c r="T53" i="5"/>
  <c r="X53" i="5"/>
  <c r="V49" i="5"/>
  <c r="W49" i="5"/>
  <c r="U49" i="5"/>
  <c r="T49" i="5"/>
  <c r="X49" i="5"/>
  <c r="V45" i="5"/>
  <c r="W45" i="5"/>
  <c r="U45" i="5"/>
  <c r="T45" i="5"/>
  <c r="X45" i="5"/>
  <c r="V41" i="5"/>
  <c r="W41" i="5"/>
  <c r="U41" i="5"/>
  <c r="T41" i="5"/>
  <c r="X41" i="5"/>
  <c r="V37" i="5"/>
  <c r="W37" i="5"/>
  <c r="U37" i="5"/>
  <c r="T37" i="5"/>
  <c r="X37" i="5"/>
  <c r="V33" i="5"/>
  <c r="W33" i="5"/>
  <c r="U33" i="5"/>
  <c r="T33" i="5"/>
  <c r="X33" i="5"/>
  <c r="V29" i="5"/>
  <c r="W29" i="5"/>
  <c r="U29" i="5"/>
  <c r="T29" i="5"/>
  <c r="X29" i="5"/>
  <c r="V25" i="5"/>
  <c r="W25" i="5"/>
  <c r="U25" i="5"/>
  <c r="T25" i="5"/>
  <c r="X25" i="5"/>
  <c r="V21" i="5"/>
  <c r="W21" i="5"/>
  <c r="U21" i="5"/>
  <c r="T21" i="5"/>
  <c r="X21" i="5"/>
  <c r="V17" i="5"/>
  <c r="W17" i="5"/>
  <c r="U17" i="5"/>
  <c r="X17" i="5"/>
  <c r="T17" i="5"/>
  <c r="V13" i="5"/>
  <c r="U13" i="5"/>
  <c r="W13" i="5"/>
  <c r="X13" i="5"/>
  <c r="T13" i="5"/>
  <c r="W172" i="5"/>
  <c r="V172" i="5"/>
  <c r="U172" i="5"/>
  <c r="X172" i="5"/>
  <c r="T172" i="5"/>
  <c r="W168" i="5"/>
  <c r="V168" i="5"/>
  <c r="U168" i="5"/>
  <c r="X168" i="5"/>
  <c r="T168" i="5"/>
  <c r="W164" i="5"/>
  <c r="V164" i="5"/>
  <c r="X164" i="5"/>
  <c r="T164" i="5"/>
  <c r="U164" i="5"/>
  <c r="W160" i="5"/>
  <c r="U160" i="5"/>
  <c r="X160" i="5"/>
  <c r="V160" i="5"/>
  <c r="T160" i="5"/>
  <c r="W156" i="5"/>
  <c r="V156" i="5"/>
  <c r="U156" i="5"/>
  <c r="X156" i="5"/>
  <c r="T156" i="5"/>
  <c r="W152" i="5"/>
  <c r="V152" i="5"/>
  <c r="U152" i="5"/>
  <c r="X152" i="5"/>
  <c r="T152" i="5"/>
  <c r="W148" i="5"/>
  <c r="V148" i="5"/>
  <c r="X148" i="5"/>
  <c r="T148" i="5"/>
  <c r="U148" i="5"/>
  <c r="W144" i="5"/>
  <c r="U144" i="5"/>
  <c r="V144" i="5"/>
  <c r="X144" i="5"/>
  <c r="T144" i="5"/>
  <c r="W140" i="5"/>
  <c r="V140" i="5"/>
  <c r="U140" i="5"/>
  <c r="X140" i="5"/>
  <c r="T140" i="5"/>
  <c r="W136" i="5"/>
  <c r="V136" i="5"/>
  <c r="U136" i="5"/>
  <c r="X136" i="5"/>
  <c r="T136" i="5"/>
  <c r="W132" i="5"/>
  <c r="V132" i="5"/>
  <c r="X132" i="5"/>
  <c r="U132" i="5"/>
  <c r="T132" i="5"/>
  <c r="W128" i="5"/>
  <c r="U128" i="5"/>
  <c r="X128" i="5"/>
  <c r="V128" i="5"/>
  <c r="T128" i="5"/>
  <c r="W124" i="5"/>
  <c r="V124" i="5"/>
  <c r="X124" i="5"/>
  <c r="T124" i="5"/>
  <c r="U124" i="5"/>
  <c r="W120" i="5"/>
  <c r="U120" i="5"/>
  <c r="V120" i="5"/>
  <c r="X120" i="5"/>
  <c r="T120" i="5"/>
  <c r="W116" i="5"/>
  <c r="V116" i="5"/>
  <c r="X116" i="5"/>
  <c r="T116" i="5"/>
  <c r="U116" i="5"/>
  <c r="W112" i="5"/>
  <c r="V112" i="5"/>
  <c r="U112" i="5"/>
  <c r="X112" i="5"/>
  <c r="T112" i="5"/>
  <c r="W108" i="5"/>
  <c r="V108" i="5"/>
  <c r="X108" i="5"/>
  <c r="U108" i="5"/>
  <c r="T108" i="5"/>
  <c r="W104" i="5"/>
  <c r="V104" i="5"/>
  <c r="U104" i="5"/>
  <c r="X104" i="5"/>
  <c r="T104" i="5"/>
  <c r="W100" i="5"/>
  <c r="V100" i="5"/>
  <c r="X100" i="5"/>
  <c r="U100" i="5"/>
  <c r="T100" i="5"/>
  <c r="W96" i="5"/>
  <c r="U96" i="5"/>
  <c r="X96" i="5"/>
  <c r="T96" i="5"/>
  <c r="V96" i="5"/>
  <c r="W92" i="5"/>
  <c r="V92" i="5"/>
  <c r="X92" i="5"/>
  <c r="T92" i="5"/>
  <c r="U92" i="5"/>
  <c r="W88" i="5"/>
  <c r="U88" i="5"/>
  <c r="V88" i="5"/>
  <c r="X88" i="5"/>
  <c r="T88" i="5"/>
  <c r="W84" i="5"/>
  <c r="V84" i="5"/>
  <c r="T84" i="5"/>
  <c r="X84" i="5"/>
  <c r="U84" i="5"/>
  <c r="W80" i="5"/>
  <c r="U80" i="5"/>
  <c r="T80" i="5"/>
  <c r="V80" i="5"/>
  <c r="X80" i="5"/>
  <c r="W76" i="5"/>
  <c r="V76" i="5"/>
  <c r="U76" i="5"/>
  <c r="T76" i="5"/>
  <c r="X76" i="5"/>
  <c r="W72" i="5"/>
  <c r="U72" i="5"/>
  <c r="V72" i="5"/>
  <c r="T72" i="5"/>
  <c r="X72" i="5"/>
  <c r="W68" i="5"/>
  <c r="V68" i="5"/>
  <c r="U68" i="5"/>
  <c r="T68" i="5"/>
  <c r="X68" i="5"/>
  <c r="W64" i="5"/>
  <c r="U64" i="5"/>
  <c r="T64" i="5"/>
  <c r="X64" i="5"/>
  <c r="V64" i="5"/>
  <c r="W60" i="5"/>
  <c r="V60" i="5"/>
  <c r="U60" i="5"/>
  <c r="T60" i="5"/>
  <c r="X60" i="5"/>
  <c r="W56" i="5"/>
  <c r="U56" i="5"/>
  <c r="T56" i="5"/>
  <c r="V56" i="5"/>
  <c r="X56" i="5"/>
  <c r="W52" i="5"/>
  <c r="V52" i="5"/>
  <c r="U52" i="5"/>
  <c r="T52" i="5"/>
  <c r="X52" i="5"/>
  <c r="W48" i="5"/>
  <c r="U48" i="5"/>
  <c r="T48" i="5"/>
  <c r="V48" i="5"/>
  <c r="X48" i="5"/>
  <c r="W44" i="5"/>
  <c r="V44" i="5"/>
  <c r="U44" i="5"/>
  <c r="T44" i="5"/>
  <c r="X44" i="5"/>
  <c r="W40" i="5"/>
  <c r="U40" i="5"/>
  <c r="V40" i="5"/>
  <c r="T40" i="5"/>
  <c r="X40" i="5"/>
  <c r="W36" i="5"/>
  <c r="V36" i="5"/>
  <c r="U36" i="5"/>
  <c r="T36" i="5"/>
  <c r="X36" i="5"/>
  <c r="W32" i="5"/>
  <c r="U32" i="5"/>
  <c r="T32" i="5"/>
  <c r="X32" i="5"/>
  <c r="V32" i="5"/>
  <c r="W28" i="5"/>
  <c r="V28" i="5"/>
  <c r="U28" i="5"/>
  <c r="T28" i="5"/>
  <c r="X28" i="5"/>
  <c r="W24" i="5"/>
  <c r="U24" i="5"/>
  <c r="T24" i="5"/>
  <c r="V24" i="5"/>
  <c r="X24" i="5"/>
  <c r="W20" i="5"/>
  <c r="V20" i="5"/>
  <c r="U20" i="5"/>
  <c r="X20" i="5"/>
  <c r="T20" i="5"/>
  <c r="W16" i="5"/>
  <c r="U16" i="5"/>
  <c r="X16" i="5"/>
  <c r="T16" i="5"/>
  <c r="V16" i="5"/>
  <c r="W12" i="5"/>
  <c r="V12" i="5"/>
  <c r="X12" i="5"/>
  <c r="T12" i="5"/>
  <c r="U12" i="5"/>
  <c r="W171" i="5"/>
  <c r="V171" i="5"/>
  <c r="U171" i="5"/>
  <c r="X171" i="5"/>
  <c r="T171" i="5"/>
  <c r="W167" i="5"/>
  <c r="V167" i="5"/>
  <c r="U167" i="5"/>
  <c r="X167" i="5"/>
  <c r="T167" i="5"/>
  <c r="W163" i="5"/>
  <c r="V163" i="5"/>
  <c r="X163" i="5"/>
  <c r="U163" i="5"/>
  <c r="T163" i="5"/>
  <c r="W159" i="5"/>
  <c r="V159" i="5"/>
  <c r="X159" i="5"/>
  <c r="T159" i="5"/>
  <c r="U159" i="5"/>
  <c r="W155" i="5"/>
  <c r="V155" i="5"/>
  <c r="U155" i="5"/>
  <c r="X155" i="5"/>
  <c r="T155" i="5"/>
  <c r="W151" i="5"/>
  <c r="V151" i="5"/>
  <c r="U151" i="5"/>
  <c r="X151" i="5"/>
  <c r="T151" i="5"/>
  <c r="W147" i="5"/>
  <c r="V147" i="5"/>
  <c r="X147" i="5"/>
  <c r="U147" i="5"/>
  <c r="T147" i="5"/>
  <c r="W143" i="5"/>
  <c r="V143" i="5"/>
  <c r="X143" i="5"/>
  <c r="T143" i="5"/>
  <c r="U143" i="5"/>
  <c r="W139" i="5"/>
  <c r="V139" i="5"/>
  <c r="U139" i="5"/>
  <c r="X139" i="5"/>
  <c r="T139" i="5"/>
  <c r="W135" i="5"/>
  <c r="V135" i="5"/>
  <c r="U135" i="5"/>
  <c r="X135" i="5"/>
  <c r="T135" i="5"/>
  <c r="W131" i="5"/>
  <c r="V131" i="5"/>
  <c r="U131" i="5"/>
  <c r="X131" i="5"/>
  <c r="T131" i="5"/>
  <c r="W127" i="5"/>
  <c r="U127" i="5"/>
  <c r="V127" i="5"/>
  <c r="X127" i="5"/>
  <c r="T127" i="5"/>
  <c r="W123" i="5"/>
  <c r="V123" i="5"/>
  <c r="U123" i="5"/>
  <c r="X123" i="5"/>
  <c r="T123" i="5"/>
  <c r="W119" i="5"/>
  <c r="U119" i="5"/>
  <c r="V119" i="5"/>
  <c r="X119" i="5"/>
  <c r="T119" i="5"/>
  <c r="W115" i="5"/>
  <c r="V115" i="5"/>
  <c r="U115" i="5"/>
  <c r="X115" i="5"/>
  <c r="T115" i="5"/>
  <c r="W111" i="5"/>
  <c r="U111" i="5"/>
  <c r="V111" i="5"/>
  <c r="X111" i="5"/>
  <c r="T111" i="5"/>
  <c r="W107" i="5"/>
  <c r="V107" i="5"/>
  <c r="U107" i="5"/>
  <c r="X107" i="5"/>
  <c r="T107" i="5"/>
  <c r="W103" i="5"/>
  <c r="U103" i="5"/>
  <c r="V103" i="5"/>
  <c r="X103" i="5"/>
  <c r="T103" i="5"/>
  <c r="W99" i="5"/>
  <c r="V99" i="5"/>
  <c r="U99" i="5"/>
  <c r="X99" i="5"/>
  <c r="T99" i="5"/>
  <c r="W95" i="5"/>
  <c r="U95" i="5"/>
  <c r="V95" i="5"/>
  <c r="X95" i="5"/>
  <c r="T95" i="5"/>
  <c r="W91" i="5"/>
  <c r="V91" i="5"/>
  <c r="U91" i="5"/>
  <c r="X91" i="5"/>
  <c r="T91" i="5"/>
  <c r="W87" i="5"/>
  <c r="U87" i="5"/>
  <c r="V87" i="5"/>
  <c r="X87" i="5"/>
  <c r="T87" i="5"/>
  <c r="W83" i="5"/>
  <c r="V83" i="5"/>
  <c r="U83" i="5"/>
  <c r="X83" i="5"/>
  <c r="T83" i="5"/>
  <c r="W79" i="5"/>
  <c r="U79" i="5"/>
  <c r="V79" i="5"/>
  <c r="X79" i="5"/>
  <c r="T79" i="5"/>
  <c r="W75" i="5"/>
  <c r="V75" i="5"/>
  <c r="U75" i="5"/>
  <c r="X75" i="5"/>
  <c r="T75" i="5"/>
  <c r="W71" i="5"/>
  <c r="U71" i="5"/>
  <c r="V71" i="5"/>
  <c r="X71" i="5"/>
  <c r="T71" i="5"/>
  <c r="W67" i="5"/>
  <c r="V67" i="5"/>
  <c r="U67" i="5"/>
  <c r="X67" i="5"/>
  <c r="T67" i="5"/>
  <c r="W63" i="5"/>
  <c r="U63" i="5"/>
  <c r="V63" i="5"/>
  <c r="X63" i="5"/>
  <c r="T63" i="5"/>
  <c r="W59" i="5"/>
  <c r="V59" i="5"/>
  <c r="U59" i="5"/>
  <c r="X59" i="5"/>
  <c r="T59" i="5"/>
  <c r="W55" i="5"/>
  <c r="U55" i="5"/>
  <c r="V55" i="5"/>
  <c r="X55" i="5"/>
  <c r="T55" i="5"/>
  <c r="W51" i="5"/>
  <c r="V51" i="5"/>
  <c r="U51" i="5"/>
  <c r="X51" i="5"/>
  <c r="T51" i="5"/>
  <c r="W47" i="5"/>
  <c r="U47" i="5"/>
  <c r="V47" i="5"/>
  <c r="X47" i="5"/>
  <c r="T47" i="5"/>
  <c r="W43" i="5"/>
  <c r="V43" i="5"/>
  <c r="U43" i="5"/>
  <c r="X43" i="5"/>
  <c r="T43" i="5"/>
  <c r="W39" i="5"/>
  <c r="U39" i="5"/>
  <c r="V39" i="5"/>
  <c r="X39" i="5"/>
  <c r="T39" i="5"/>
  <c r="W35" i="5"/>
  <c r="V35" i="5"/>
  <c r="U35" i="5"/>
  <c r="X35" i="5"/>
  <c r="T35" i="5"/>
  <c r="W31" i="5"/>
  <c r="U31" i="5"/>
  <c r="V31" i="5"/>
  <c r="X31" i="5"/>
  <c r="T31" i="5"/>
  <c r="W27" i="5"/>
  <c r="V27" i="5"/>
  <c r="U27" i="5"/>
  <c r="X27" i="5"/>
  <c r="T27" i="5"/>
  <c r="W23" i="5"/>
  <c r="U23" i="5"/>
  <c r="V23" i="5"/>
  <c r="X23" i="5"/>
  <c r="T23" i="5"/>
  <c r="W19" i="5"/>
  <c r="V19" i="5"/>
  <c r="U19" i="5"/>
  <c r="X19" i="5"/>
  <c r="T19" i="5"/>
  <c r="W15" i="5"/>
  <c r="U15" i="5"/>
  <c r="V15" i="5"/>
  <c r="X15" i="5"/>
  <c r="T15" i="5"/>
  <c r="W11" i="5"/>
  <c r="V11" i="5"/>
  <c r="U11" i="5"/>
  <c r="X11" i="5"/>
  <c r="T11" i="5"/>
  <c r="S175" i="5"/>
  <c r="AP172" i="5"/>
  <c r="AP168" i="5"/>
  <c r="AP164" i="5"/>
  <c r="AP160" i="5"/>
  <c r="AP156" i="5"/>
  <c r="AP152" i="5"/>
  <c r="AP148" i="5"/>
  <c r="AP144" i="5"/>
  <c r="AP140" i="5"/>
  <c r="AP136" i="5"/>
  <c r="AP132" i="5"/>
  <c r="AP128" i="5"/>
  <c r="AP124" i="5"/>
  <c r="AP120" i="5"/>
  <c r="AP116" i="5"/>
  <c r="AP112" i="5"/>
  <c r="AP108" i="5"/>
  <c r="AP104" i="5"/>
  <c r="AP100" i="5"/>
  <c r="AP96" i="5"/>
  <c r="AP92" i="5"/>
  <c r="AP88" i="5"/>
  <c r="AP84" i="5"/>
  <c r="AP80" i="5"/>
  <c r="AP76" i="5"/>
  <c r="AP72" i="5"/>
  <c r="AP68" i="5"/>
  <c r="AP64" i="5"/>
  <c r="AP60" i="5"/>
  <c r="AP56" i="5"/>
  <c r="AP52" i="5"/>
  <c r="AP48" i="5"/>
  <c r="AP44" i="5"/>
  <c r="AP40" i="5"/>
  <c r="AP36" i="5"/>
  <c r="AP32" i="5"/>
  <c r="AP28" i="5"/>
  <c r="AP24" i="5"/>
  <c r="AO24" i="5" s="1"/>
  <c r="AP19" i="5"/>
  <c r="AO19" i="5" s="1"/>
  <c r="AP15" i="5"/>
  <c r="AO15" i="5" s="1"/>
  <c r="AP11" i="5"/>
  <c r="AO11" i="5" s="1"/>
  <c r="P175" i="5"/>
  <c r="AN175" i="5"/>
  <c r="AP171" i="5"/>
  <c r="AP167" i="5"/>
  <c r="AP163" i="5"/>
  <c r="AP159" i="5"/>
  <c r="AP155" i="5"/>
  <c r="AP151" i="5"/>
  <c r="AP147" i="5"/>
  <c r="AP143" i="5"/>
  <c r="AP139" i="5"/>
  <c r="AP135" i="5"/>
  <c r="AP131" i="5"/>
  <c r="AP127" i="5"/>
  <c r="AP123" i="5"/>
  <c r="AP119" i="5"/>
  <c r="AP115" i="5"/>
  <c r="AP111" i="5"/>
  <c r="AP107" i="5"/>
  <c r="AP103" i="5"/>
  <c r="AP99" i="5"/>
  <c r="AP95" i="5"/>
  <c r="AP91" i="5"/>
  <c r="AP87" i="5"/>
  <c r="AP83" i="5"/>
  <c r="AP79" i="5"/>
  <c r="AP75" i="5"/>
  <c r="AP71" i="5"/>
  <c r="AP67" i="5"/>
  <c r="AP63" i="5"/>
  <c r="AP59" i="5"/>
  <c r="AP55" i="5"/>
  <c r="AP51" i="5"/>
  <c r="AP47" i="5"/>
  <c r="AP43" i="5"/>
  <c r="AP39" i="5"/>
  <c r="AP35" i="5"/>
  <c r="AP31" i="5"/>
  <c r="AP27" i="5"/>
  <c r="AP23" i="5"/>
  <c r="AO23" i="5" s="1"/>
  <c r="AP18" i="5"/>
  <c r="AO18" i="5" s="1"/>
  <c r="AP14" i="5"/>
  <c r="AO14" i="5" s="1"/>
  <c r="AP10" i="5"/>
  <c r="AO10" i="5" s="1"/>
  <c r="AP9" i="5"/>
  <c r="AO9" i="5" s="1"/>
  <c r="AP170" i="5"/>
  <c r="AP166" i="5"/>
  <c r="AP162" i="5"/>
  <c r="AP158" i="5"/>
  <c r="AP154" i="5"/>
  <c r="AP150" i="5"/>
  <c r="AP146" i="5"/>
  <c r="AP142" i="5"/>
  <c r="AP138" i="5"/>
  <c r="AP134" i="5"/>
  <c r="AP130" i="5"/>
  <c r="AP126" i="5"/>
  <c r="AP122" i="5"/>
  <c r="AP118" i="5"/>
  <c r="AP114" i="5"/>
  <c r="AP110" i="5"/>
  <c r="AP106" i="5"/>
  <c r="AP102" i="5"/>
  <c r="AP98" i="5"/>
  <c r="AP94" i="5"/>
  <c r="AP90" i="5"/>
  <c r="AP86" i="5"/>
  <c r="AP82" i="5"/>
  <c r="AP78" i="5"/>
  <c r="AP74" i="5"/>
  <c r="AP70" i="5"/>
  <c r="AP66" i="5"/>
  <c r="AP62" i="5"/>
  <c r="AP58" i="5"/>
  <c r="AP54" i="5"/>
  <c r="AP50" i="5"/>
  <c r="AP46" i="5"/>
  <c r="AP42" i="5"/>
  <c r="AP38" i="5"/>
  <c r="AP34" i="5"/>
  <c r="AP30" i="5"/>
  <c r="AP26" i="5"/>
  <c r="AO26" i="5" s="1"/>
  <c r="AP21" i="5"/>
  <c r="AO21" i="5" s="1"/>
  <c r="AP17" i="5"/>
  <c r="AO17" i="5" s="1"/>
  <c r="AP13" i="5"/>
  <c r="AO13" i="5" s="1"/>
  <c r="AS175" i="5"/>
  <c r="AP173" i="5"/>
  <c r="AP169" i="5"/>
  <c r="AP165" i="5"/>
  <c r="AP161" i="5"/>
  <c r="AP157" i="5"/>
  <c r="AP153" i="5"/>
  <c r="AP149" i="5"/>
  <c r="AP145" i="5"/>
  <c r="AP141" i="5"/>
  <c r="AP137" i="5"/>
  <c r="AP133" i="5"/>
  <c r="AP129" i="5"/>
  <c r="AP125" i="5"/>
  <c r="AP121" i="5"/>
  <c r="AP117" i="5"/>
  <c r="AP113" i="5"/>
  <c r="AP109" i="5"/>
  <c r="AP105" i="5"/>
  <c r="AP101" i="5"/>
  <c r="AP97" i="5"/>
  <c r="AP93" i="5"/>
  <c r="AP89" i="5"/>
  <c r="AP85" i="5"/>
  <c r="AP81" i="5"/>
  <c r="AP77" i="5"/>
  <c r="AP73" i="5"/>
  <c r="AP69" i="5"/>
  <c r="AP65" i="5"/>
  <c r="AP61" i="5"/>
  <c r="AP57" i="5"/>
  <c r="AP53" i="5"/>
  <c r="AP49" i="5"/>
  <c r="AP45" i="5"/>
  <c r="AP41" i="5"/>
  <c r="AP37" i="5"/>
  <c r="AP33" i="5"/>
  <c r="AP29" i="5"/>
  <c r="AP25" i="5"/>
  <c r="AO25" i="5" s="1"/>
  <c r="AP20" i="5"/>
  <c r="AO20" i="5" s="1"/>
  <c r="AP16" i="5"/>
  <c r="AO16" i="5" s="1"/>
  <c r="AP12" i="5"/>
  <c r="AO12" i="5" s="1"/>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9" i="5"/>
  <c r="AO49" i="5" l="1"/>
  <c r="AQ49" i="5"/>
  <c r="AR49" i="5"/>
  <c r="AO97" i="5"/>
  <c r="AQ97" i="5"/>
  <c r="AR97" i="5"/>
  <c r="AO145" i="5"/>
  <c r="AR145" i="5"/>
  <c r="AQ145" i="5"/>
  <c r="AO58" i="5"/>
  <c r="AQ58" i="5"/>
  <c r="AR58" i="5"/>
  <c r="AO90" i="5"/>
  <c r="AQ90" i="5"/>
  <c r="AR90" i="5"/>
  <c r="AO138" i="5"/>
  <c r="AQ138" i="5"/>
  <c r="AR138" i="5"/>
  <c r="AO170" i="5"/>
  <c r="AQ170" i="5"/>
  <c r="AR170" i="5"/>
  <c r="AO51" i="5"/>
  <c r="AQ51" i="5"/>
  <c r="AR51" i="5"/>
  <c r="AO83" i="5"/>
  <c r="AQ83" i="5"/>
  <c r="AR83" i="5"/>
  <c r="AO99" i="5"/>
  <c r="AQ99" i="5"/>
  <c r="AR99" i="5"/>
  <c r="AO115" i="5"/>
  <c r="AQ115" i="5"/>
  <c r="AR115" i="5"/>
  <c r="AO131" i="5"/>
  <c r="AQ131" i="5"/>
  <c r="AR131" i="5"/>
  <c r="AO163" i="5"/>
  <c r="AQ163" i="5"/>
  <c r="AR163" i="5"/>
  <c r="AO40" i="5"/>
  <c r="AQ40" i="5"/>
  <c r="AR40" i="5"/>
  <c r="AO56" i="5"/>
  <c r="AQ56" i="5"/>
  <c r="AR56" i="5"/>
  <c r="AO72" i="5"/>
  <c r="AQ72" i="5"/>
  <c r="AR72" i="5"/>
  <c r="AO88" i="5"/>
  <c r="AQ88" i="5"/>
  <c r="AR88" i="5"/>
  <c r="AO104" i="5"/>
  <c r="AQ104" i="5"/>
  <c r="AR104" i="5"/>
  <c r="AO120" i="5"/>
  <c r="AQ120" i="5"/>
  <c r="AR120" i="5"/>
  <c r="AO136" i="5"/>
  <c r="AQ136" i="5"/>
  <c r="AR136" i="5"/>
  <c r="AO152" i="5"/>
  <c r="AQ152" i="5"/>
  <c r="AR152" i="5"/>
  <c r="AO168" i="5"/>
  <c r="AQ168" i="5"/>
  <c r="AR168" i="5"/>
  <c r="AO122" i="5"/>
  <c r="AQ122" i="5"/>
  <c r="AR122" i="5"/>
  <c r="AO37" i="5"/>
  <c r="AQ37" i="5"/>
  <c r="AR37" i="5"/>
  <c r="AO53" i="5"/>
  <c r="AR53" i="5"/>
  <c r="AQ53" i="5"/>
  <c r="AO69" i="5"/>
  <c r="AR69" i="5"/>
  <c r="AQ69" i="5"/>
  <c r="AO85" i="5"/>
  <c r="AR85" i="5"/>
  <c r="AQ85" i="5"/>
  <c r="AO101" i="5"/>
  <c r="AR101" i="5"/>
  <c r="AQ101" i="5"/>
  <c r="AO117" i="5"/>
  <c r="AQ117" i="5"/>
  <c r="AR117" i="5"/>
  <c r="AO133" i="5"/>
  <c r="AQ133" i="5"/>
  <c r="AR133" i="5"/>
  <c r="AO149" i="5"/>
  <c r="AR149" i="5"/>
  <c r="AQ149" i="5"/>
  <c r="AO165" i="5"/>
  <c r="AR165" i="5"/>
  <c r="AQ165" i="5"/>
  <c r="AO30" i="5"/>
  <c r="AQ30" i="5"/>
  <c r="AR30" i="5"/>
  <c r="AO46" i="5"/>
  <c r="AQ46" i="5"/>
  <c r="AR46" i="5"/>
  <c r="AO62" i="5"/>
  <c r="AQ62" i="5"/>
  <c r="AR62" i="5"/>
  <c r="AO78" i="5"/>
  <c r="AQ78" i="5"/>
  <c r="AR78" i="5"/>
  <c r="AO94" i="5"/>
  <c r="AQ94" i="5"/>
  <c r="AR94" i="5"/>
  <c r="AO110" i="5"/>
  <c r="AQ110" i="5"/>
  <c r="AR110" i="5"/>
  <c r="AO126" i="5"/>
  <c r="AQ126" i="5"/>
  <c r="AR126" i="5"/>
  <c r="AO142" i="5"/>
  <c r="AQ142" i="5"/>
  <c r="AR142" i="5"/>
  <c r="AO158" i="5"/>
  <c r="AQ158" i="5"/>
  <c r="AR158" i="5"/>
  <c r="AO39" i="5"/>
  <c r="AQ39" i="5"/>
  <c r="AR39" i="5"/>
  <c r="AO55" i="5"/>
  <c r="AQ55" i="5"/>
  <c r="AR55" i="5"/>
  <c r="AO71" i="5"/>
  <c r="AQ71" i="5"/>
  <c r="AR71" i="5"/>
  <c r="AO87" i="5"/>
  <c r="AQ87" i="5"/>
  <c r="AR87" i="5"/>
  <c r="AO103" i="5"/>
  <c r="AQ103" i="5"/>
  <c r="AR103" i="5"/>
  <c r="AO119" i="5"/>
  <c r="AQ119" i="5"/>
  <c r="AR119" i="5"/>
  <c r="AO135" i="5"/>
  <c r="AQ135" i="5"/>
  <c r="AR135" i="5"/>
  <c r="AO151" i="5"/>
  <c r="AQ151" i="5"/>
  <c r="AR151" i="5"/>
  <c r="AO167" i="5"/>
  <c r="AQ167" i="5"/>
  <c r="AR167" i="5"/>
  <c r="AO28" i="5"/>
  <c r="AQ28" i="5"/>
  <c r="AR28" i="5"/>
  <c r="AO44" i="5"/>
  <c r="AQ44" i="5"/>
  <c r="AR44" i="5"/>
  <c r="AO60" i="5"/>
  <c r="AQ60" i="5"/>
  <c r="AR60" i="5"/>
  <c r="AO76" i="5"/>
  <c r="AQ76" i="5"/>
  <c r="AR76" i="5"/>
  <c r="AO92" i="5"/>
  <c r="AQ92" i="5"/>
  <c r="AR92" i="5"/>
  <c r="AO108" i="5"/>
  <c r="AQ108" i="5"/>
  <c r="AR108" i="5"/>
  <c r="AO124" i="5"/>
  <c r="AQ124" i="5"/>
  <c r="AR124" i="5"/>
  <c r="AO140" i="5"/>
  <c r="AQ140" i="5"/>
  <c r="AR140" i="5"/>
  <c r="AO156" i="5"/>
  <c r="AQ156" i="5"/>
  <c r="AR156" i="5"/>
  <c r="AO172" i="5"/>
  <c r="AQ172" i="5"/>
  <c r="AR172" i="5"/>
  <c r="AO33" i="5"/>
  <c r="AQ33" i="5"/>
  <c r="AR33" i="5"/>
  <c r="AO65" i="5"/>
  <c r="AR65" i="5"/>
  <c r="AQ65" i="5"/>
  <c r="AO81" i="5"/>
  <c r="AQ81" i="5"/>
  <c r="AR81" i="5"/>
  <c r="AO113" i="5"/>
  <c r="AR113" i="5"/>
  <c r="AQ113" i="5"/>
  <c r="AO129" i="5"/>
  <c r="AR129" i="5"/>
  <c r="AQ129" i="5"/>
  <c r="AO161" i="5"/>
  <c r="AQ161" i="5"/>
  <c r="AR161" i="5"/>
  <c r="AO42" i="5"/>
  <c r="AQ42" i="5"/>
  <c r="AR42" i="5"/>
  <c r="AO74" i="5"/>
  <c r="AQ74" i="5"/>
  <c r="AR74" i="5"/>
  <c r="AO106" i="5"/>
  <c r="AQ106" i="5"/>
  <c r="AR106" i="5"/>
  <c r="AO154" i="5"/>
  <c r="AQ154" i="5"/>
  <c r="AR154" i="5"/>
  <c r="AO35" i="5"/>
  <c r="AQ35" i="5"/>
  <c r="AR35" i="5"/>
  <c r="AO67" i="5"/>
  <c r="AQ67" i="5"/>
  <c r="AR67" i="5"/>
  <c r="AO147" i="5"/>
  <c r="AQ147" i="5"/>
  <c r="AR147" i="5"/>
  <c r="AO41" i="5"/>
  <c r="AQ41" i="5"/>
  <c r="AR41" i="5"/>
  <c r="AO57" i="5"/>
  <c r="AQ57" i="5"/>
  <c r="AR57" i="5"/>
  <c r="AO73" i="5"/>
  <c r="AQ73" i="5"/>
  <c r="AR73" i="5"/>
  <c r="AO89" i="5"/>
  <c r="AQ89" i="5"/>
  <c r="AR89" i="5"/>
  <c r="AO105" i="5"/>
  <c r="AQ105" i="5"/>
  <c r="AR105" i="5"/>
  <c r="AO121" i="5"/>
  <c r="AR121" i="5"/>
  <c r="AQ121" i="5"/>
  <c r="AO137" i="5"/>
  <c r="AR137" i="5"/>
  <c r="AQ137" i="5"/>
  <c r="AO153" i="5"/>
  <c r="AQ153" i="5"/>
  <c r="AR153" i="5"/>
  <c r="AO169" i="5"/>
  <c r="AQ169" i="5"/>
  <c r="AR169" i="5"/>
  <c r="AO34" i="5"/>
  <c r="AQ34" i="5"/>
  <c r="AR34" i="5"/>
  <c r="AO50" i="5"/>
  <c r="AQ50" i="5"/>
  <c r="AR50" i="5"/>
  <c r="AO66" i="5"/>
  <c r="AQ66" i="5"/>
  <c r="AR66" i="5"/>
  <c r="AO82" i="5"/>
  <c r="AQ82" i="5"/>
  <c r="AR82" i="5"/>
  <c r="AO98" i="5"/>
  <c r="AQ98" i="5"/>
  <c r="AR98" i="5"/>
  <c r="AO114" i="5"/>
  <c r="AQ114" i="5"/>
  <c r="AR114" i="5"/>
  <c r="AO130" i="5"/>
  <c r="AQ130" i="5"/>
  <c r="AR130" i="5"/>
  <c r="AO146" i="5"/>
  <c r="AQ146" i="5"/>
  <c r="AR146" i="5"/>
  <c r="AO162" i="5"/>
  <c r="AQ162" i="5"/>
  <c r="AR162" i="5"/>
  <c r="AO27" i="5"/>
  <c r="AR27" i="5"/>
  <c r="AQ27" i="5"/>
  <c r="AO43" i="5"/>
  <c r="AQ43" i="5"/>
  <c r="AR43" i="5"/>
  <c r="AO59" i="5"/>
  <c r="AQ59" i="5"/>
  <c r="AR59" i="5"/>
  <c r="AO75" i="5"/>
  <c r="AQ75" i="5"/>
  <c r="AR75" i="5"/>
  <c r="AO91" i="5"/>
  <c r="AQ91" i="5"/>
  <c r="AR91" i="5"/>
  <c r="AO107" i="5"/>
  <c r="AQ107" i="5"/>
  <c r="AR107" i="5"/>
  <c r="AO123" i="5"/>
  <c r="AQ123" i="5"/>
  <c r="AR123" i="5"/>
  <c r="AO139" i="5"/>
  <c r="AQ139" i="5"/>
  <c r="AR139" i="5"/>
  <c r="AO155" i="5"/>
  <c r="AQ155" i="5"/>
  <c r="AR155" i="5"/>
  <c r="AO171" i="5"/>
  <c r="AQ171" i="5"/>
  <c r="AR171" i="5"/>
  <c r="AO32" i="5"/>
  <c r="AQ32" i="5"/>
  <c r="AR32" i="5"/>
  <c r="AO48" i="5"/>
  <c r="AQ48" i="5"/>
  <c r="AR48" i="5"/>
  <c r="AO64" i="5"/>
  <c r="AQ64" i="5"/>
  <c r="AR64" i="5"/>
  <c r="AO80" i="5"/>
  <c r="AQ80" i="5"/>
  <c r="AR80" i="5"/>
  <c r="AO96" i="5"/>
  <c r="AQ96" i="5"/>
  <c r="AR96" i="5"/>
  <c r="AO112" i="5"/>
  <c r="AQ112" i="5"/>
  <c r="AR112" i="5"/>
  <c r="AO128" i="5"/>
  <c r="AQ128" i="5"/>
  <c r="AR128" i="5"/>
  <c r="AO144" i="5"/>
  <c r="AQ144" i="5"/>
  <c r="AR144" i="5"/>
  <c r="AO160" i="5"/>
  <c r="AQ160" i="5"/>
  <c r="AR160" i="5"/>
  <c r="AO29" i="5"/>
  <c r="AQ29" i="5"/>
  <c r="AR29" i="5"/>
  <c r="AO45" i="5"/>
  <c r="AQ45" i="5"/>
  <c r="AR45" i="5"/>
  <c r="AO61" i="5"/>
  <c r="AQ61" i="5"/>
  <c r="AR61" i="5"/>
  <c r="AO77" i="5"/>
  <c r="AR77" i="5"/>
  <c r="AQ77" i="5"/>
  <c r="AO93" i="5"/>
  <c r="AR93" i="5"/>
  <c r="AQ93" i="5"/>
  <c r="AO109" i="5"/>
  <c r="AR109" i="5"/>
  <c r="AQ109" i="5"/>
  <c r="AO125" i="5"/>
  <c r="AQ125" i="5"/>
  <c r="AR125" i="5"/>
  <c r="AO141" i="5"/>
  <c r="AQ141" i="5"/>
  <c r="AR141" i="5"/>
  <c r="AO157" i="5"/>
  <c r="AR157" i="5"/>
  <c r="AQ157" i="5"/>
  <c r="AO173" i="5"/>
  <c r="AR173" i="5"/>
  <c r="AQ173" i="5"/>
  <c r="AO38" i="5"/>
  <c r="AQ38" i="5"/>
  <c r="AR38" i="5"/>
  <c r="AO54" i="5"/>
  <c r="AQ54" i="5"/>
  <c r="AR54" i="5"/>
  <c r="AO70" i="5"/>
  <c r="AQ70" i="5"/>
  <c r="AR70" i="5"/>
  <c r="AO86" i="5"/>
  <c r="AQ86" i="5"/>
  <c r="AR86" i="5"/>
  <c r="AO102" i="5"/>
  <c r="AQ102" i="5"/>
  <c r="AR102" i="5"/>
  <c r="AO118" i="5"/>
  <c r="AQ118" i="5"/>
  <c r="AR118" i="5"/>
  <c r="AO134" i="5"/>
  <c r="AQ134" i="5"/>
  <c r="AR134" i="5"/>
  <c r="AO150" i="5"/>
  <c r="AQ150" i="5"/>
  <c r="AR150" i="5"/>
  <c r="AO166" i="5"/>
  <c r="AQ166" i="5"/>
  <c r="AR166" i="5"/>
  <c r="AO31" i="5"/>
  <c r="AQ31" i="5"/>
  <c r="AR31" i="5"/>
  <c r="AO47" i="5"/>
  <c r="AQ47" i="5"/>
  <c r="AR47" i="5"/>
  <c r="AO63" i="5"/>
  <c r="AQ63" i="5"/>
  <c r="AR63" i="5"/>
  <c r="AO79" i="5"/>
  <c r="AQ79" i="5"/>
  <c r="AR79" i="5"/>
  <c r="AO95" i="5"/>
  <c r="AQ95" i="5"/>
  <c r="AR95" i="5"/>
  <c r="AO111" i="5"/>
  <c r="AQ111" i="5"/>
  <c r="AR111" i="5"/>
  <c r="AO127" i="5"/>
  <c r="AQ127" i="5"/>
  <c r="AR127" i="5"/>
  <c r="AO143" i="5"/>
  <c r="AQ143" i="5"/>
  <c r="AR143" i="5"/>
  <c r="AO159" i="5"/>
  <c r="AQ159" i="5"/>
  <c r="AR159" i="5"/>
  <c r="AO36" i="5"/>
  <c r="AQ36" i="5"/>
  <c r="AR36" i="5"/>
  <c r="AO52" i="5"/>
  <c r="AQ52" i="5"/>
  <c r="AR52" i="5"/>
  <c r="AO68" i="5"/>
  <c r="AQ68" i="5"/>
  <c r="AR68" i="5"/>
  <c r="AO84" i="5"/>
  <c r="AQ84" i="5"/>
  <c r="AR84" i="5"/>
  <c r="AO100" i="5"/>
  <c r="AQ100" i="5"/>
  <c r="AR100" i="5"/>
  <c r="AO116" i="5"/>
  <c r="AQ116" i="5"/>
  <c r="AR116" i="5"/>
  <c r="AO132" i="5"/>
  <c r="AQ132" i="5"/>
  <c r="AR132" i="5"/>
  <c r="AO148" i="5"/>
  <c r="AQ148" i="5"/>
  <c r="AR148" i="5"/>
  <c r="AO164" i="5"/>
  <c r="AQ164" i="5"/>
  <c r="AR164" i="5"/>
  <c r="U175" i="5"/>
  <c r="V175" i="5"/>
  <c r="X175" i="5"/>
  <c r="C175" i="5"/>
  <c r="BO136" i="5"/>
  <c r="BM173" i="5"/>
  <c r="BM172" i="5"/>
  <c r="BM171" i="5"/>
  <c r="BM170" i="5"/>
  <c r="BM169" i="5"/>
  <c r="BM168" i="5"/>
  <c r="BM167" i="5"/>
  <c r="BM166" i="5"/>
  <c r="BM165" i="5"/>
  <c r="BM164" i="5"/>
  <c r="BM163" i="5"/>
  <c r="BM162" i="5"/>
  <c r="BM161" i="5"/>
  <c r="BM160" i="5"/>
  <c r="BM159" i="5"/>
  <c r="BM158" i="5"/>
  <c r="BM157" i="5"/>
  <c r="BM156" i="5"/>
  <c r="BM155" i="5"/>
  <c r="BM154" i="5"/>
  <c r="BM153" i="5"/>
  <c r="BM152" i="5"/>
  <c r="BM151" i="5"/>
  <c r="BM150" i="5"/>
  <c r="BM149" i="5"/>
  <c r="BM148" i="5"/>
  <c r="BM147" i="5"/>
  <c r="BM146" i="5"/>
  <c r="BM145" i="5"/>
  <c r="BM144" i="5"/>
  <c r="BM143" i="5"/>
  <c r="BM142" i="5"/>
  <c r="BM141" i="5"/>
  <c r="BM140" i="5"/>
  <c r="BM139" i="5"/>
  <c r="BM138" i="5"/>
  <c r="BM137" i="5"/>
  <c r="BM136" i="5"/>
  <c r="BM135" i="5"/>
  <c r="BM134" i="5"/>
  <c r="BM133" i="5"/>
  <c r="BM132" i="5"/>
  <c r="BM131" i="5"/>
  <c r="BM130" i="5"/>
  <c r="BM129" i="5"/>
  <c r="BM128" i="5"/>
  <c r="BM127" i="5"/>
  <c r="BM126" i="5"/>
  <c r="BM125" i="5"/>
  <c r="BM124" i="5"/>
  <c r="BM123" i="5"/>
  <c r="BM122" i="5"/>
  <c r="BM121" i="5"/>
  <c r="BM120" i="5"/>
  <c r="BM119" i="5"/>
  <c r="BM118" i="5"/>
  <c r="BM117" i="5"/>
  <c r="BM116" i="5"/>
  <c r="BM115" i="5"/>
  <c r="BM114" i="5"/>
  <c r="BM113" i="5"/>
  <c r="BM112" i="5"/>
  <c r="BM111" i="5"/>
  <c r="BM110" i="5"/>
  <c r="BM109" i="5"/>
  <c r="BM108" i="5"/>
  <c r="BM107" i="5"/>
  <c r="BM106" i="5"/>
  <c r="BM105" i="5"/>
  <c r="BM104" i="5"/>
  <c r="BM103" i="5"/>
  <c r="BM102" i="5"/>
  <c r="BM101" i="5"/>
  <c r="BM100" i="5"/>
  <c r="BM99" i="5"/>
  <c r="BM98" i="5"/>
  <c r="BM97" i="5"/>
  <c r="BM96" i="5"/>
  <c r="BM95" i="5"/>
  <c r="BM94" i="5"/>
  <c r="BM93" i="5"/>
  <c r="BM92" i="5"/>
  <c r="BM91" i="5"/>
  <c r="BM90" i="5"/>
  <c r="BM89" i="5"/>
  <c r="BM88" i="5"/>
  <c r="BM87" i="5"/>
  <c r="BM86" i="5"/>
  <c r="BM85" i="5"/>
  <c r="BM84" i="5"/>
  <c r="BM83" i="5"/>
  <c r="BM82" i="5"/>
  <c r="BM81" i="5"/>
  <c r="BM80" i="5"/>
  <c r="BM79" i="5"/>
  <c r="BM78" i="5"/>
  <c r="BM77" i="5"/>
  <c r="BM76" i="5"/>
  <c r="BM75" i="5"/>
  <c r="BM74" i="5"/>
  <c r="BM73" i="5"/>
  <c r="BM72" i="5"/>
  <c r="BM71" i="5"/>
  <c r="BM70" i="5"/>
  <c r="BM69" i="5"/>
  <c r="BM68" i="5"/>
  <c r="BM67" i="5"/>
  <c r="BM66" i="5"/>
  <c r="BM65" i="5"/>
  <c r="BM64" i="5"/>
  <c r="BM62" i="5"/>
  <c r="BM61" i="5"/>
  <c r="BM60" i="5"/>
  <c r="BM59" i="5"/>
  <c r="BM58" i="5"/>
  <c r="BM57" i="5"/>
  <c r="BM56" i="5"/>
  <c r="BM55" i="5"/>
  <c r="BM54" i="5"/>
  <c r="BM53" i="5"/>
  <c r="BM52" i="5"/>
  <c r="BM51" i="5"/>
  <c r="BM50" i="5"/>
  <c r="BM49" i="5"/>
  <c r="BM48" i="5"/>
  <c r="BM47" i="5"/>
  <c r="BM46" i="5"/>
  <c r="BM45" i="5"/>
  <c r="BM44" i="5"/>
  <c r="BM43" i="5"/>
  <c r="BM42" i="5"/>
  <c r="BM41" i="5"/>
  <c r="BM40" i="5"/>
  <c r="BM39" i="5"/>
  <c r="BM38" i="5"/>
  <c r="BM37" i="5"/>
  <c r="BM36" i="5"/>
  <c r="BM35" i="5"/>
  <c r="BM34" i="5"/>
  <c r="BM33" i="5"/>
  <c r="BM32" i="5"/>
  <c r="BM31" i="5"/>
  <c r="BM30" i="5"/>
  <c r="BM29" i="5"/>
  <c r="BM28" i="5"/>
  <c r="BM27" i="5"/>
  <c r="BM26" i="5"/>
  <c r="BM25" i="5"/>
  <c r="BM24" i="5"/>
  <c r="BM23" i="5"/>
  <c r="BM22" i="5"/>
  <c r="BM21" i="5"/>
  <c r="BM20" i="5"/>
  <c r="BM19" i="5"/>
  <c r="BM18" i="5"/>
  <c r="BM17" i="5"/>
  <c r="BM16" i="5"/>
  <c r="BM15" i="5"/>
  <c r="BM14" i="5"/>
  <c r="BM13" i="5"/>
  <c r="BM12" i="5"/>
  <c r="BM11" i="5"/>
  <c r="BM10" i="5"/>
  <c r="P24" i="3"/>
  <c r="P26" i="3"/>
  <c r="P32" i="3"/>
  <c r="P39" i="3"/>
  <c r="P63" i="3"/>
  <c r="T174" i="3"/>
  <c r="X26" i="3"/>
  <c r="X30" i="3"/>
  <c r="X39" i="3"/>
  <c r="X62" i="3"/>
  <c r="L62" i="3" s="1"/>
  <c r="BL63" i="5" s="1"/>
  <c r="AB174" i="3"/>
  <c r="AF174" i="3"/>
  <c r="AJ174" i="3"/>
  <c r="AN69" i="3"/>
  <c r="D69" i="3" s="1"/>
  <c r="BD70" i="5" s="1"/>
  <c r="AN174" i="3"/>
  <c r="AR174" i="3"/>
  <c r="AV174" i="3"/>
  <c r="AZ174" i="3"/>
  <c r="BD174" i="3"/>
  <c r="BH174" i="3"/>
  <c r="BL174" i="3"/>
  <c r="BP174" i="3"/>
  <c r="BT22" i="3"/>
  <c r="BT26" i="3"/>
  <c r="BX174" i="3"/>
  <c r="R22" i="3"/>
  <c r="R26" i="3"/>
  <c r="H26" i="3" s="1"/>
  <c r="BH27" i="5" s="1"/>
  <c r="R31" i="3"/>
  <c r="R32" i="3"/>
  <c r="R42" i="3"/>
  <c r="R63" i="3"/>
  <c r="H63" i="3" s="1"/>
  <c r="BH64" i="5" s="1"/>
  <c r="R66" i="3"/>
  <c r="R98" i="3"/>
  <c r="R108" i="3"/>
  <c r="R112" i="3"/>
  <c r="H112" i="3" s="1"/>
  <c r="R135" i="3"/>
  <c r="R165" i="3"/>
  <c r="V44" i="3"/>
  <c r="J44" i="3" s="1"/>
  <c r="BJ45" i="5" s="1"/>
  <c r="V55" i="3"/>
  <c r="Z63" i="3"/>
  <c r="Z112" i="3"/>
  <c r="AD174" i="3"/>
  <c r="AH174" i="3"/>
  <c r="AL8" i="3"/>
  <c r="AP69" i="3"/>
  <c r="AT174" i="3"/>
  <c r="AX174" i="3"/>
  <c r="BB174" i="3"/>
  <c r="BF42" i="3"/>
  <c r="BJ174" i="3"/>
  <c r="BN174" i="3"/>
  <c r="BR174" i="3"/>
  <c r="BV174" i="3"/>
  <c r="BZ92" i="3"/>
  <c r="J92" i="3" s="1"/>
  <c r="BJ93" i="5" s="1"/>
  <c r="D168" i="3"/>
  <c r="BD169" i="5" s="1"/>
  <c r="F168" i="3"/>
  <c r="H168" i="3"/>
  <c r="BH169" i="5" s="1"/>
  <c r="J168" i="3"/>
  <c r="BJ169" i="5" s="1"/>
  <c r="D172" i="3"/>
  <c r="BD173" i="5" s="1"/>
  <c r="F172" i="3"/>
  <c r="H172" i="3"/>
  <c r="J172" i="3"/>
  <c r="BJ173" i="5" s="1"/>
  <c r="D171" i="3"/>
  <c r="BD172" i="5" s="1"/>
  <c r="F171" i="3"/>
  <c r="H171" i="3"/>
  <c r="J171" i="3"/>
  <c r="BJ172" i="5" s="1"/>
  <c r="D170" i="3"/>
  <c r="BD171" i="5" s="1"/>
  <c r="F170" i="3"/>
  <c r="H170" i="3"/>
  <c r="J170" i="3"/>
  <c r="BJ171" i="5" s="1"/>
  <c r="D169" i="3"/>
  <c r="BD170" i="5" s="1"/>
  <c r="F169" i="3"/>
  <c r="H169" i="3"/>
  <c r="J169" i="3"/>
  <c r="BJ170" i="5" s="1"/>
  <c r="D167" i="3"/>
  <c r="BD168" i="5" s="1"/>
  <c r="F167" i="3"/>
  <c r="H167" i="3"/>
  <c r="J167" i="3"/>
  <c r="D166" i="3"/>
  <c r="BD167" i="5" s="1"/>
  <c r="F166" i="3"/>
  <c r="H166" i="3"/>
  <c r="J166" i="3"/>
  <c r="D165" i="3"/>
  <c r="BD166" i="5" s="1"/>
  <c r="F165" i="3"/>
  <c r="J165" i="3"/>
  <c r="BJ166" i="5" s="1"/>
  <c r="D164" i="3"/>
  <c r="BD165" i="5" s="1"/>
  <c r="F164" i="3"/>
  <c r="BF165" i="5" s="1"/>
  <c r="H164" i="3"/>
  <c r="J164" i="3"/>
  <c r="BJ165" i="5" s="1"/>
  <c r="D163" i="3"/>
  <c r="BD164" i="5" s="1"/>
  <c r="F163" i="3"/>
  <c r="BF164" i="5" s="1"/>
  <c r="H163" i="3"/>
  <c r="J163" i="3"/>
  <c r="D162" i="3"/>
  <c r="BD163" i="5" s="1"/>
  <c r="F162" i="3"/>
  <c r="BF163" i="5" s="1"/>
  <c r="H162" i="3"/>
  <c r="J162" i="3"/>
  <c r="D161" i="3"/>
  <c r="BD162" i="5" s="1"/>
  <c r="F161" i="3"/>
  <c r="BF162" i="5" s="1"/>
  <c r="H161" i="3"/>
  <c r="J161" i="3"/>
  <c r="D160" i="3"/>
  <c r="BD161" i="5" s="1"/>
  <c r="F160" i="3"/>
  <c r="BF161" i="5" s="1"/>
  <c r="H160" i="3"/>
  <c r="J160" i="3"/>
  <c r="D159" i="3"/>
  <c r="BD160" i="5" s="1"/>
  <c r="F159" i="3"/>
  <c r="H159" i="3"/>
  <c r="J159" i="3"/>
  <c r="D158" i="3"/>
  <c r="BD159" i="5" s="1"/>
  <c r="F158" i="3"/>
  <c r="BF159" i="5" s="1"/>
  <c r="H158" i="3"/>
  <c r="J158" i="3"/>
  <c r="BJ159" i="5" s="1"/>
  <c r="D157" i="3"/>
  <c r="BD158" i="5" s="1"/>
  <c r="F157" i="3"/>
  <c r="BF158" i="5" s="1"/>
  <c r="H157" i="3"/>
  <c r="J157" i="3"/>
  <c r="D156" i="3"/>
  <c r="BD157" i="5" s="1"/>
  <c r="F156" i="3"/>
  <c r="H156" i="3"/>
  <c r="J156" i="3"/>
  <c r="D155" i="3"/>
  <c r="BD156" i="5" s="1"/>
  <c r="F155" i="3"/>
  <c r="H155" i="3"/>
  <c r="J155" i="3"/>
  <c r="D154" i="3"/>
  <c r="BD155" i="5" s="1"/>
  <c r="F154" i="3"/>
  <c r="BF155" i="5" s="1"/>
  <c r="H154" i="3"/>
  <c r="J154" i="3"/>
  <c r="D153" i="3"/>
  <c r="BD154" i="5" s="1"/>
  <c r="F153" i="3"/>
  <c r="BF154" i="5" s="1"/>
  <c r="H153" i="3"/>
  <c r="BH154" i="5" s="1"/>
  <c r="J153" i="3"/>
  <c r="D152" i="3"/>
  <c r="BD153" i="5" s="1"/>
  <c r="F152" i="3"/>
  <c r="BF153" i="5" s="1"/>
  <c r="H152" i="3"/>
  <c r="J152" i="3"/>
  <c r="D151" i="3"/>
  <c r="BD152" i="5" s="1"/>
  <c r="F151" i="3"/>
  <c r="H151" i="3"/>
  <c r="J151" i="3"/>
  <c r="D150" i="3"/>
  <c r="BD151" i="5" s="1"/>
  <c r="F150" i="3"/>
  <c r="BF151" i="5" s="1"/>
  <c r="H150" i="3"/>
  <c r="J150" i="3"/>
  <c r="D149" i="3"/>
  <c r="BD150" i="5" s="1"/>
  <c r="F149" i="3"/>
  <c r="H149" i="3"/>
  <c r="BH150" i="5" s="1"/>
  <c r="J149" i="3"/>
  <c r="D148" i="3"/>
  <c r="BD149" i="5" s="1"/>
  <c r="F148" i="3"/>
  <c r="BF149" i="5" s="1"/>
  <c r="H148" i="3"/>
  <c r="BH149" i="5" s="1"/>
  <c r="J148" i="3"/>
  <c r="D147" i="3"/>
  <c r="BD148" i="5" s="1"/>
  <c r="F147" i="3"/>
  <c r="H147" i="3"/>
  <c r="J147" i="3"/>
  <c r="BJ148" i="5" s="1"/>
  <c r="D146" i="3"/>
  <c r="BD147" i="5" s="1"/>
  <c r="F146" i="3"/>
  <c r="BF147" i="5" s="1"/>
  <c r="H146" i="3"/>
  <c r="BH147" i="5" s="1"/>
  <c r="J146" i="3"/>
  <c r="D145" i="3"/>
  <c r="BD146" i="5" s="1"/>
  <c r="F145" i="3"/>
  <c r="BF146" i="5" s="1"/>
  <c r="H145" i="3"/>
  <c r="J145" i="3"/>
  <c r="D144" i="3"/>
  <c r="BD145" i="5" s="1"/>
  <c r="F144" i="3"/>
  <c r="BF145" i="5" s="1"/>
  <c r="H144" i="3"/>
  <c r="J144" i="3"/>
  <c r="D143" i="3"/>
  <c r="BD144" i="5" s="1"/>
  <c r="F143" i="3"/>
  <c r="H143" i="3"/>
  <c r="J143" i="3"/>
  <c r="D142" i="3"/>
  <c r="BD143" i="5" s="1"/>
  <c r="F142" i="3"/>
  <c r="BF143" i="5" s="1"/>
  <c r="H142" i="3"/>
  <c r="J142" i="3"/>
  <c r="D141" i="3"/>
  <c r="BD142" i="5" s="1"/>
  <c r="F141" i="3"/>
  <c r="BF142" i="5" s="1"/>
  <c r="H141" i="3"/>
  <c r="J141" i="3"/>
  <c r="D140" i="3"/>
  <c r="BD141" i="5" s="1"/>
  <c r="F140" i="3"/>
  <c r="BF141" i="5" s="1"/>
  <c r="H140" i="3"/>
  <c r="J140" i="3"/>
  <c r="D139" i="3"/>
  <c r="BD140" i="5" s="1"/>
  <c r="F139" i="3"/>
  <c r="BF140" i="5" s="1"/>
  <c r="H139" i="3"/>
  <c r="J139" i="3"/>
  <c r="BJ140" i="5" s="1"/>
  <c r="D138" i="3"/>
  <c r="BD139" i="5" s="1"/>
  <c r="F138" i="3"/>
  <c r="H138" i="3"/>
  <c r="J138" i="3"/>
  <c r="D137" i="3"/>
  <c r="BD138" i="5" s="1"/>
  <c r="F137" i="3"/>
  <c r="H137" i="3"/>
  <c r="J137" i="3"/>
  <c r="D136" i="3"/>
  <c r="BD137" i="5" s="1"/>
  <c r="F136" i="3"/>
  <c r="H136" i="3"/>
  <c r="BH137" i="5" s="1"/>
  <c r="J136" i="3"/>
  <c r="D135" i="3"/>
  <c r="BD136" i="5" s="1"/>
  <c r="H135" i="3"/>
  <c r="BH136" i="5" s="1"/>
  <c r="D134" i="3"/>
  <c r="F134" i="3"/>
  <c r="H134" i="3"/>
  <c r="BH135" i="5" s="1"/>
  <c r="J134" i="3"/>
  <c r="BJ135" i="5" s="1"/>
  <c r="D133" i="3"/>
  <c r="F133" i="3"/>
  <c r="H133" i="3"/>
  <c r="BH134" i="5" s="1"/>
  <c r="J133" i="3"/>
  <c r="BJ134" i="5" s="1"/>
  <c r="D132" i="3"/>
  <c r="F132" i="3"/>
  <c r="H132" i="3"/>
  <c r="J132" i="3"/>
  <c r="BJ133" i="5" s="1"/>
  <c r="D131" i="3"/>
  <c r="F131" i="3"/>
  <c r="H131" i="3"/>
  <c r="BH132" i="5" s="1"/>
  <c r="J131" i="3"/>
  <c r="BJ132" i="5" s="1"/>
  <c r="D130" i="3"/>
  <c r="F130" i="3"/>
  <c r="H130" i="3"/>
  <c r="BH131" i="5" s="1"/>
  <c r="J130" i="3"/>
  <c r="BJ131" i="5" s="1"/>
  <c r="D129" i="3"/>
  <c r="F129" i="3"/>
  <c r="H129" i="3"/>
  <c r="BH130" i="5" s="1"/>
  <c r="J129" i="3"/>
  <c r="BJ130" i="5" s="1"/>
  <c r="D128" i="3"/>
  <c r="F128" i="3"/>
  <c r="H128" i="3"/>
  <c r="BH129" i="5" s="1"/>
  <c r="J128" i="3"/>
  <c r="D127" i="3"/>
  <c r="F127" i="3"/>
  <c r="H127" i="3"/>
  <c r="BH128" i="5" s="1"/>
  <c r="J127" i="3"/>
  <c r="BJ128" i="5" s="1"/>
  <c r="D126" i="3"/>
  <c r="BD127" i="5" s="1"/>
  <c r="F126" i="3"/>
  <c r="H126" i="3"/>
  <c r="BH127" i="5" s="1"/>
  <c r="J126" i="3"/>
  <c r="BJ127" i="5" s="1"/>
  <c r="D125" i="3"/>
  <c r="F125" i="3"/>
  <c r="H125" i="3"/>
  <c r="BH126" i="5" s="1"/>
  <c r="J125" i="3"/>
  <c r="BJ126" i="5" s="1"/>
  <c r="D124" i="3"/>
  <c r="F124" i="3"/>
  <c r="H124" i="3"/>
  <c r="J124" i="3"/>
  <c r="D123" i="3"/>
  <c r="F123" i="3"/>
  <c r="H123" i="3"/>
  <c r="BH124" i="5" s="1"/>
  <c r="J123" i="3"/>
  <c r="BJ124" i="5" s="1"/>
  <c r="D122" i="3"/>
  <c r="F122" i="3"/>
  <c r="H122" i="3"/>
  <c r="BH123" i="5" s="1"/>
  <c r="J122" i="3"/>
  <c r="D121" i="3"/>
  <c r="BD122" i="5" s="1"/>
  <c r="F121" i="3"/>
  <c r="BF122" i="5" s="1"/>
  <c r="H121" i="3"/>
  <c r="BH122" i="5" s="1"/>
  <c r="J121" i="3"/>
  <c r="BJ122" i="5" s="1"/>
  <c r="D120" i="3"/>
  <c r="BD121" i="5" s="1"/>
  <c r="F120" i="3"/>
  <c r="H120" i="3"/>
  <c r="BH121" i="5" s="1"/>
  <c r="J120" i="3"/>
  <c r="D119" i="3"/>
  <c r="F119" i="3"/>
  <c r="H119" i="3"/>
  <c r="BH120" i="5" s="1"/>
  <c r="J119" i="3"/>
  <c r="D118" i="3"/>
  <c r="F118" i="3"/>
  <c r="H118" i="3"/>
  <c r="J118" i="3"/>
  <c r="BJ119" i="5" s="1"/>
  <c r="D117" i="3"/>
  <c r="F117" i="3"/>
  <c r="H117" i="3"/>
  <c r="BH118" i="5" s="1"/>
  <c r="J117" i="3"/>
  <c r="BJ118" i="5" s="1"/>
  <c r="D116" i="3"/>
  <c r="F116" i="3"/>
  <c r="H116" i="3"/>
  <c r="J116" i="3"/>
  <c r="D115" i="3"/>
  <c r="F115" i="3"/>
  <c r="H115" i="3"/>
  <c r="BH116" i="5" s="1"/>
  <c r="J115" i="3"/>
  <c r="BJ116" i="5" s="1"/>
  <c r="D114" i="3"/>
  <c r="F114" i="3"/>
  <c r="H114" i="3"/>
  <c r="BH115" i="5" s="1"/>
  <c r="J114" i="3"/>
  <c r="D113" i="3"/>
  <c r="F113" i="3"/>
  <c r="H113" i="3"/>
  <c r="BH114" i="5" s="1"/>
  <c r="J113" i="3"/>
  <c r="BJ114" i="5" s="1"/>
  <c r="D112" i="3"/>
  <c r="F112" i="3"/>
  <c r="J112" i="3"/>
  <c r="BJ113" i="5" s="1"/>
  <c r="D111" i="3"/>
  <c r="F111" i="3"/>
  <c r="H111" i="3"/>
  <c r="BH112" i="5" s="1"/>
  <c r="J111" i="3"/>
  <c r="BJ112" i="5" s="1"/>
  <c r="D110" i="3"/>
  <c r="F110" i="3"/>
  <c r="H110" i="3"/>
  <c r="BH111" i="5" s="1"/>
  <c r="J110" i="3"/>
  <c r="D109" i="3"/>
  <c r="F109" i="3"/>
  <c r="H109" i="3"/>
  <c r="BH110" i="5" s="1"/>
  <c r="J109" i="3"/>
  <c r="BJ110" i="5" s="1"/>
  <c r="D108" i="3"/>
  <c r="F108" i="3"/>
  <c r="J108" i="3"/>
  <c r="BJ109" i="5" s="1"/>
  <c r="D107" i="3"/>
  <c r="BD108" i="5" s="1"/>
  <c r="F107" i="3"/>
  <c r="H107" i="3"/>
  <c r="J107" i="3"/>
  <c r="BJ108" i="5" s="1"/>
  <c r="D106" i="3"/>
  <c r="BD107" i="5" s="1"/>
  <c r="F106" i="3"/>
  <c r="H106" i="3"/>
  <c r="J106" i="3"/>
  <c r="BJ107" i="5" s="1"/>
  <c r="D105" i="3"/>
  <c r="BD106" i="5" s="1"/>
  <c r="F105" i="3"/>
  <c r="H105" i="3"/>
  <c r="J105" i="3"/>
  <c r="BJ106" i="5" s="1"/>
  <c r="D104" i="3"/>
  <c r="BD105" i="5" s="1"/>
  <c r="F104" i="3"/>
  <c r="H104" i="3"/>
  <c r="J104" i="3"/>
  <c r="BJ105" i="5" s="1"/>
  <c r="D103" i="3"/>
  <c r="BD104" i="5" s="1"/>
  <c r="F103" i="3"/>
  <c r="H103" i="3"/>
  <c r="J103" i="3"/>
  <c r="BJ104" i="5" s="1"/>
  <c r="D102" i="3"/>
  <c r="BD103" i="5" s="1"/>
  <c r="F102" i="3"/>
  <c r="H102" i="3"/>
  <c r="J102" i="3"/>
  <c r="BJ103" i="5" s="1"/>
  <c r="D101" i="3"/>
  <c r="BD102" i="5" s="1"/>
  <c r="F101" i="3"/>
  <c r="BF102" i="5" s="1"/>
  <c r="H101" i="3"/>
  <c r="J101" i="3"/>
  <c r="BJ102" i="5" s="1"/>
  <c r="D100" i="3"/>
  <c r="BD101" i="5" s="1"/>
  <c r="F100" i="3"/>
  <c r="H100" i="3"/>
  <c r="J100" i="3"/>
  <c r="BJ101" i="5" s="1"/>
  <c r="D99" i="3"/>
  <c r="F99" i="3"/>
  <c r="H99" i="3"/>
  <c r="BH100" i="5" s="1"/>
  <c r="J99" i="3"/>
  <c r="BJ100" i="5" s="1"/>
  <c r="D98" i="3"/>
  <c r="BD99" i="5" s="1"/>
  <c r="F98" i="3"/>
  <c r="J98" i="3"/>
  <c r="D97" i="3"/>
  <c r="BD98" i="5" s="1"/>
  <c r="F97" i="3"/>
  <c r="H97" i="3"/>
  <c r="J97" i="3"/>
  <c r="D96" i="3"/>
  <c r="BD97" i="5" s="1"/>
  <c r="F96" i="3"/>
  <c r="BF97" i="5" s="1"/>
  <c r="H96" i="3"/>
  <c r="J96" i="3"/>
  <c r="D95" i="3"/>
  <c r="BD96" i="5" s="1"/>
  <c r="F95" i="3"/>
  <c r="H95" i="3"/>
  <c r="J95" i="3"/>
  <c r="D94" i="3"/>
  <c r="F94" i="3"/>
  <c r="BF95" i="5" s="1"/>
  <c r="H94" i="3"/>
  <c r="J94" i="3"/>
  <c r="D93" i="3"/>
  <c r="BD94" i="5" s="1"/>
  <c r="F93" i="3"/>
  <c r="BF94" i="5" s="1"/>
  <c r="H93" i="3"/>
  <c r="J93" i="3"/>
  <c r="BJ94" i="5" s="1"/>
  <c r="D92" i="3"/>
  <c r="BD93" i="5" s="1"/>
  <c r="F92" i="3"/>
  <c r="H92" i="3"/>
  <c r="D91" i="3"/>
  <c r="BD92" i="5" s="1"/>
  <c r="F91" i="3"/>
  <c r="BF92" i="5" s="1"/>
  <c r="H91" i="3"/>
  <c r="BH92" i="5" s="1"/>
  <c r="J91" i="3"/>
  <c r="D90" i="3"/>
  <c r="BD91" i="5" s="1"/>
  <c r="F90" i="3"/>
  <c r="BF91" i="5" s="1"/>
  <c r="H90" i="3"/>
  <c r="BH91" i="5" s="1"/>
  <c r="J90" i="3"/>
  <c r="D89" i="3"/>
  <c r="BD90" i="5" s="1"/>
  <c r="F89" i="3"/>
  <c r="H89" i="3"/>
  <c r="J89" i="3"/>
  <c r="D88" i="3"/>
  <c r="BD89" i="5" s="1"/>
  <c r="F88" i="3"/>
  <c r="BF89" i="5" s="1"/>
  <c r="H88" i="3"/>
  <c r="J88" i="3"/>
  <c r="D87" i="3"/>
  <c r="BD88" i="5" s="1"/>
  <c r="F87" i="3"/>
  <c r="BF88" i="5" s="1"/>
  <c r="H87" i="3"/>
  <c r="BH88" i="5" s="1"/>
  <c r="J87" i="3"/>
  <c r="D86" i="3"/>
  <c r="BD87" i="5" s="1"/>
  <c r="F86" i="3"/>
  <c r="BF87" i="5" s="1"/>
  <c r="H86" i="3"/>
  <c r="BH87" i="5" s="1"/>
  <c r="J86" i="3"/>
  <c r="D85" i="3"/>
  <c r="BD86" i="5" s="1"/>
  <c r="F85" i="3"/>
  <c r="BF86" i="5" s="1"/>
  <c r="H85" i="3"/>
  <c r="J85" i="3"/>
  <c r="D84" i="3"/>
  <c r="BD85" i="5" s="1"/>
  <c r="F84" i="3"/>
  <c r="BF85" i="5" s="1"/>
  <c r="H84" i="3"/>
  <c r="J84" i="3"/>
  <c r="D83" i="3"/>
  <c r="BD84" i="5" s="1"/>
  <c r="F83" i="3"/>
  <c r="BF84" i="5" s="1"/>
  <c r="H83" i="3"/>
  <c r="BH84" i="5" s="1"/>
  <c r="J83" i="3"/>
  <c r="D82" i="3"/>
  <c r="BD83" i="5" s="1"/>
  <c r="F82" i="3"/>
  <c r="BF83" i="5" s="1"/>
  <c r="H82" i="3"/>
  <c r="J82" i="3"/>
  <c r="D81" i="3"/>
  <c r="BD82" i="5" s="1"/>
  <c r="F81" i="3"/>
  <c r="H81" i="3"/>
  <c r="J81" i="3"/>
  <c r="D80" i="3"/>
  <c r="BD81" i="5" s="1"/>
  <c r="F80" i="3"/>
  <c r="BF81" i="5" s="1"/>
  <c r="H80" i="3"/>
  <c r="J80" i="3"/>
  <c r="D79" i="3"/>
  <c r="BD80" i="5" s="1"/>
  <c r="F79" i="3"/>
  <c r="BF80" i="5" s="1"/>
  <c r="H79" i="3"/>
  <c r="J79" i="3"/>
  <c r="BJ80" i="5" s="1"/>
  <c r="D78" i="3"/>
  <c r="BD79" i="5" s="1"/>
  <c r="F78" i="3"/>
  <c r="BF79" i="5" s="1"/>
  <c r="H78" i="3"/>
  <c r="J78" i="3"/>
  <c r="D77" i="3"/>
  <c r="BD78" i="5" s="1"/>
  <c r="F77" i="3"/>
  <c r="BF78" i="5" s="1"/>
  <c r="H77" i="3"/>
  <c r="J77" i="3"/>
  <c r="D76" i="3"/>
  <c r="BD77" i="5" s="1"/>
  <c r="F76" i="3"/>
  <c r="BF77" i="5" s="1"/>
  <c r="H76" i="3"/>
  <c r="J76" i="3"/>
  <c r="D75" i="3"/>
  <c r="BD76" i="5" s="1"/>
  <c r="F75" i="3"/>
  <c r="H75" i="3"/>
  <c r="BH76" i="5" s="1"/>
  <c r="J75" i="3"/>
  <c r="D74" i="3"/>
  <c r="BD75" i="5" s="1"/>
  <c r="F74" i="3"/>
  <c r="H74" i="3"/>
  <c r="BH75" i="5" s="1"/>
  <c r="J74" i="3"/>
  <c r="D73" i="3"/>
  <c r="BD74" i="5" s="1"/>
  <c r="F73" i="3"/>
  <c r="H73" i="3"/>
  <c r="J73" i="3"/>
  <c r="D72" i="3"/>
  <c r="BD73" i="5" s="1"/>
  <c r="F72" i="3"/>
  <c r="BF73" i="5" s="1"/>
  <c r="J72" i="3"/>
  <c r="D71" i="3"/>
  <c r="BD72" i="5" s="1"/>
  <c r="F71" i="3"/>
  <c r="H71" i="3"/>
  <c r="BH72" i="5" s="1"/>
  <c r="J71" i="3"/>
  <c r="D70" i="3"/>
  <c r="F70" i="3"/>
  <c r="BF71" i="5" s="1"/>
  <c r="H70" i="3"/>
  <c r="BH71" i="5" s="1"/>
  <c r="J70" i="3"/>
  <c r="BJ71" i="5" s="1"/>
  <c r="F69" i="3"/>
  <c r="BF70" i="5" s="1"/>
  <c r="J69" i="3"/>
  <c r="BJ70" i="5" s="1"/>
  <c r="D68" i="3"/>
  <c r="F68" i="3"/>
  <c r="H68" i="3"/>
  <c r="BH69" i="5" s="1"/>
  <c r="J68" i="3"/>
  <c r="BJ69" i="5" s="1"/>
  <c r="D67" i="3"/>
  <c r="F67" i="3"/>
  <c r="H67" i="3"/>
  <c r="BH68" i="5" s="1"/>
  <c r="J67" i="3"/>
  <c r="BJ68" i="5" s="1"/>
  <c r="D66" i="3"/>
  <c r="F66" i="3"/>
  <c r="BF67" i="5" s="1"/>
  <c r="H66" i="3"/>
  <c r="J66" i="3"/>
  <c r="BJ67" i="5" s="1"/>
  <c r="D65" i="3"/>
  <c r="BD66" i="5" s="1"/>
  <c r="F65" i="3"/>
  <c r="BF66" i="5" s="1"/>
  <c r="H65" i="3"/>
  <c r="J65" i="3"/>
  <c r="BJ66" i="5" s="1"/>
  <c r="D64" i="3"/>
  <c r="F64" i="3"/>
  <c r="H64" i="3"/>
  <c r="BH65" i="5" s="1"/>
  <c r="J64" i="3"/>
  <c r="BJ65" i="5" s="1"/>
  <c r="D63" i="3"/>
  <c r="F63" i="3"/>
  <c r="BF64" i="5" s="1"/>
  <c r="J63" i="3"/>
  <c r="BJ64" i="5" s="1"/>
  <c r="F62" i="3"/>
  <c r="J62" i="3"/>
  <c r="D61" i="3"/>
  <c r="BD62" i="5" s="1"/>
  <c r="F61" i="3"/>
  <c r="H61" i="3"/>
  <c r="J61" i="3"/>
  <c r="BJ62" i="5" s="1"/>
  <c r="D60" i="3"/>
  <c r="BD61" i="5" s="1"/>
  <c r="F60" i="3"/>
  <c r="BF61" i="5" s="1"/>
  <c r="H60" i="3"/>
  <c r="J60" i="3"/>
  <c r="BJ61" i="5" s="1"/>
  <c r="D59" i="3"/>
  <c r="BD60" i="5" s="1"/>
  <c r="F59" i="3"/>
  <c r="BF60" i="5" s="1"/>
  <c r="H59" i="3"/>
  <c r="J59" i="3"/>
  <c r="BJ60" i="5" s="1"/>
  <c r="D58" i="3"/>
  <c r="BD59" i="5" s="1"/>
  <c r="F58" i="3"/>
  <c r="BF59" i="5" s="1"/>
  <c r="H58" i="3"/>
  <c r="J58" i="3"/>
  <c r="D57" i="3"/>
  <c r="BD58" i="5" s="1"/>
  <c r="F57" i="3"/>
  <c r="BF58" i="5" s="1"/>
  <c r="H57" i="3"/>
  <c r="J57" i="3"/>
  <c r="BJ58" i="5" s="1"/>
  <c r="D56" i="3"/>
  <c r="BD57" i="5" s="1"/>
  <c r="F56" i="3"/>
  <c r="H56" i="3"/>
  <c r="J56" i="3"/>
  <c r="D55" i="3"/>
  <c r="BD56" i="5" s="1"/>
  <c r="F55" i="3"/>
  <c r="BF56" i="5" s="1"/>
  <c r="H55" i="3"/>
  <c r="D54" i="3"/>
  <c r="BD55" i="5" s="1"/>
  <c r="F54" i="3"/>
  <c r="BF55" i="5" s="1"/>
  <c r="H54" i="3"/>
  <c r="BH55" i="5" s="1"/>
  <c r="J54" i="3"/>
  <c r="BJ55" i="5" s="1"/>
  <c r="D53" i="3"/>
  <c r="BD54" i="5" s="1"/>
  <c r="F53" i="3"/>
  <c r="H53" i="3"/>
  <c r="BH54" i="5" s="1"/>
  <c r="J53" i="3"/>
  <c r="BJ54" i="5" s="1"/>
  <c r="D52" i="3"/>
  <c r="F52" i="3"/>
  <c r="BF53" i="5" s="1"/>
  <c r="H52" i="3"/>
  <c r="BH53" i="5" s="1"/>
  <c r="J52" i="3"/>
  <c r="D51" i="3"/>
  <c r="BD52" i="5" s="1"/>
  <c r="F51" i="3"/>
  <c r="BF52" i="5" s="1"/>
  <c r="H51" i="3"/>
  <c r="BH52" i="5" s="1"/>
  <c r="J51" i="3"/>
  <c r="BJ52" i="5" s="1"/>
  <c r="D50" i="3"/>
  <c r="F50" i="3"/>
  <c r="BF51" i="5" s="1"/>
  <c r="H50" i="3"/>
  <c r="J50" i="3"/>
  <c r="D49" i="3"/>
  <c r="BD50" i="5" s="1"/>
  <c r="F49" i="3"/>
  <c r="BF50" i="5" s="1"/>
  <c r="H49" i="3"/>
  <c r="BH50" i="5" s="1"/>
  <c r="J49" i="3"/>
  <c r="BJ50" i="5" s="1"/>
  <c r="D48" i="3"/>
  <c r="BD49" i="5" s="1"/>
  <c r="F48" i="3"/>
  <c r="BF49" i="5" s="1"/>
  <c r="H48" i="3"/>
  <c r="BH49" i="5" s="1"/>
  <c r="J48" i="3"/>
  <c r="BJ49" i="5" s="1"/>
  <c r="D47" i="3"/>
  <c r="BD48" i="5" s="1"/>
  <c r="F47" i="3"/>
  <c r="H47" i="3"/>
  <c r="BH48" i="5" s="1"/>
  <c r="J47" i="3"/>
  <c r="BJ48" i="5" s="1"/>
  <c r="D46" i="3"/>
  <c r="F46" i="3"/>
  <c r="BF47" i="5" s="1"/>
  <c r="H46" i="3"/>
  <c r="BH47" i="5" s="1"/>
  <c r="J46" i="3"/>
  <c r="D45" i="3"/>
  <c r="BD46" i="5" s="1"/>
  <c r="F45" i="3"/>
  <c r="BF46" i="5" s="1"/>
  <c r="H45" i="3"/>
  <c r="BH46" i="5" s="1"/>
  <c r="J45" i="3"/>
  <c r="BJ46" i="5" s="1"/>
  <c r="D44" i="3"/>
  <c r="BD45" i="5" s="1"/>
  <c r="F44" i="3"/>
  <c r="H44" i="3"/>
  <c r="BH45" i="5" s="1"/>
  <c r="D43" i="3"/>
  <c r="F43" i="3"/>
  <c r="H43" i="3"/>
  <c r="BH44" i="5" s="1"/>
  <c r="J43" i="3"/>
  <c r="BJ44" i="5" s="1"/>
  <c r="D42" i="3"/>
  <c r="BD43" i="5" s="1"/>
  <c r="F42" i="3"/>
  <c r="BF43" i="5" s="1"/>
  <c r="J42" i="3"/>
  <c r="BJ43" i="5" s="1"/>
  <c r="D41" i="3"/>
  <c r="BD42" i="5" s="1"/>
  <c r="F41" i="3"/>
  <c r="BF42" i="5" s="1"/>
  <c r="H41" i="3"/>
  <c r="J41" i="3"/>
  <c r="BJ42" i="5" s="1"/>
  <c r="D40" i="3"/>
  <c r="BD41" i="5" s="1"/>
  <c r="F40" i="3"/>
  <c r="BF41" i="5" s="1"/>
  <c r="H40" i="3"/>
  <c r="BH41" i="5" s="1"/>
  <c r="J40" i="3"/>
  <c r="BJ41" i="5" s="1"/>
  <c r="D39" i="3"/>
  <c r="BD40" i="5" s="1"/>
  <c r="F39" i="3"/>
  <c r="BF40" i="5" s="1"/>
  <c r="H39" i="3"/>
  <c r="J39" i="3"/>
  <c r="BJ40" i="5" s="1"/>
  <c r="D38" i="3"/>
  <c r="BD39" i="5" s="1"/>
  <c r="F38" i="3"/>
  <c r="H38" i="3"/>
  <c r="BH39" i="5" s="1"/>
  <c r="J38" i="3"/>
  <c r="D37" i="3"/>
  <c r="BD38" i="5" s="1"/>
  <c r="F37" i="3"/>
  <c r="BF38" i="5" s="1"/>
  <c r="H37" i="3"/>
  <c r="J37" i="3"/>
  <c r="BJ38" i="5" s="1"/>
  <c r="D36" i="3"/>
  <c r="BD37" i="5" s="1"/>
  <c r="F36" i="3"/>
  <c r="H36" i="3"/>
  <c r="BH37" i="5" s="1"/>
  <c r="J36" i="3"/>
  <c r="BJ37" i="5" s="1"/>
  <c r="D35" i="3"/>
  <c r="BD36" i="5" s="1"/>
  <c r="F35" i="3"/>
  <c r="H35" i="3"/>
  <c r="J35" i="3"/>
  <c r="BJ36" i="5" s="1"/>
  <c r="D34" i="3"/>
  <c r="BD35" i="5" s="1"/>
  <c r="F34" i="3"/>
  <c r="H34" i="3"/>
  <c r="BH35" i="5" s="1"/>
  <c r="J34" i="3"/>
  <c r="D33" i="3"/>
  <c r="BD34" i="5" s="1"/>
  <c r="F33" i="3"/>
  <c r="H33" i="3"/>
  <c r="BH34" i="5" s="1"/>
  <c r="J33" i="3"/>
  <c r="F32" i="3"/>
  <c r="H32" i="3"/>
  <c r="D31" i="3"/>
  <c r="BD32" i="5" s="1"/>
  <c r="F31" i="3"/>
  <c r="BF32" i="5" s="1"/>
  <c r="H31" i="3"/>
  <c r="J31" i="3"/>
  <c r="BJ32" i="5" s="1"/>
  <c r="F30" i="3"/>
  <c r="BF31" i="5" s="1"/>
  <c r="H30" i="3"/>
  <c r="BH31" i="5" s="1"/>
  <c r="J30" i="3"/>
  <c r="F29" i="3"/>
  <c r="BF30" i="5" s="1"/>
  <c r="J29" i="3"/>
  <c r="BJ30" i="5" s="1"/>
  <c r="D28" i="3"/>
  <c r="BD29" i="5" s="1"/>
  <c r="F28" i="3"/>
  <c r="H28" i="3"/>
  <c r="BH29" i="5" s="1"/>
  <c r="J28" i="3"/>
  <c r="BJ29" i="5" s="1"/>
  <c r="D27" i="3"/>
  <c r="BD28" i="5" s="1"/>
  <c r="F27" i="3"/>
  <c r="H27" i="3"/>
  <c r="J27" i="3"/>
  <c r="F26" i="3"/>
  <c r="BF27" i="5" s="1"/>
  <c r="J26" i="3"/>
  <c r="BJ27" i="5" s="1"/>
  <c r="D25" i="3"/>
  <c r="F25" i="3"/>
  <c r="BF26" i="5" s="1"/>
  <c r="H25" i="3"/>
  <c r="BH26" i="5" s="1"/>
  <c r="J25" i="3"/>
  <c r="F24" i="3"/>
  <c r="H24" i="3"/>
  <c r="BH25" i="5" s="1"/>
  <c r="J24" i="3"/>
  <c r="BJ25" i="5" s="1"/>
  <c r="D23" i="3"/>
  <c r="F23" i="3"/>
  <c r="H23" i="3"/>
  <c r="BH24" i="5" s="1"/>
  <c r="J23" i="3"/>
  <c r="BJ24" i="5" s="1"/>
  <c r="D22" i="3"/>
  <c r="F22" i="3"/>
  <c r="H22" i="3"/>
  <c r="BH23" i="5" s="1"/>
  <c r="J22" i="3"/>
  <c r="BJ23" i="5" s="1"/>
  <c r="D21" i="3"/>
  <c r="BD22" i="5" s="1"/>
  <c r="F21" i="3"/>
  <c r="H21" i="3"/>
  <c r="BH22" i="5" s="1"/>
  <c r="J21" i="3"/>
  <c r="D20" i="3"/>
  <c r="F20" i="3"/>
  <c r="H20" i="3"/>
  <c r="BH21" i="5" s="1"/>
  <c r="J20" i="3"/>
  <c r="BJ21" i="5" s="1"/>
  <c r="D19" i="3"/>
  <c r="BD20" i="5" s="1"/>
  <c r="F19" i="3"/>
  <c r="H19" i="3"/>
  <c r="BH20" i="5" s="1"/>
  <c r="J19" i="3"/>
  <c r="D18" i="3"/>
  <c r="F18" i="3"/>
  <c r="H18" i="3"/>
  <c r="BH19" i="5" s="1"/>
  <c r="J18" i="3"/>
  <c r="D17" i="3"/>
  <c r="BD18" i="5" s="1"/>
  <c r="F17" i="3"/>
  <c r="H17" i="3"/>
  <c r="BH18" i="5" s="1"/>
  <c r="J17" i="3"/>
  <c r="D16" i="3"/>
  <c r="BD17" i="5" s="1"/>
  <c r="F16" i="3"/>
  <c r="H16" i="3"/>
  <c r="BH17" i="5" s="1"/>
  <c r="J16" i="3"/>
  <c r="BJ17" i="5" s="1"/>
  <c r="D15" i="3"/>
  <c r="BD16" i="5" s="1"/>
  <c r="F15" i="3"/>
  <c r="H15" i="3"/>
  <c r="BH16" i="5" s="1"/>
  <c r="J15" i="3"/>
  <c r="BJ16" i="5" s="1"/>
  <c r="D14" i="3"/>
  <c r="BD15" i="5" s="1"/>
  <c r="F14" i="3"/>
  <c r="H14" i="3"/>
  <c r="BH15" i="5" s="1"/>
  <c r="J14" i="3"/>
  <c r="D13" i="3"/>
  <c r="BD14" i="5" s="1"/>
  <c r="F13" i="3"/>
  <c r="H13" i="3"/>
  <c r="BH14" i="5" s="1"/>
  <c r="J13" i="3"/>
  <c r="D12" i="3"/>
  <c r="F12" i="3"/>
  <c r="H12" i="3"/>
  <c r="BH13" i="5" s="1"/>
  <c r="J12" i="3"/>
  <c r="BJ13" i="5" s="1"/>
  <c r="D11" i="3"/>
  <c r="F11" i="3"/>
  <c r="H11" i="3"/>
  <c r="BH12" i="5" s="1"/>
  <c r="J11" i="3"/>
  <c r="D10" i="3"/>
  <c r="BD11" i="5" s="1"/>
  <c r="F10" i="3"/>
  <c r="H10" i="3"/>
  <c r="BH11" i="5" s="1"/>
  <c r="J10" i="3"/>
  <c r="BJ11" i="5" s="1"/>
  <c r="D9" i="3"/>
  <c r="BD10" i="5" s="1"/>
  <c r="F9" i="3"/>
  <c r="H9" i="3"/>
  <c r="BH10" i="5" s="1"/>
  <c r="J9" i="3"/>
  <c r="BJ10" i="5" s="1"/>
  <c r="D8" i="3"/>
  <c r="F8" i="3"/>
  <c r="H8" i="3"/>
  <c r="BH9" i="5" s="1"/>
  <c r="CA174" i="3"/>
  <c r="BY174" i="3"/>
  <c r="BW24" i="3"/>
  <c r="BW37" i="3"/>
  <c r="BU18" i="3"/>
  <c r="E18" i="3" s="1"/>
  <c r="BE19" i="5" s="1"/>
  <c r="BS31" i="3"/>
  <c r="BQ174" i="3"/>
  <c r="BO174" i="3"/>
  <c r="BM174" i="3"/>
  <c r="BK174" i="3"/>
  <c r="BI174" i="3"/>
  <c r="BG174" i="3"/>
  <c r="BE174" i="3"/>
  <c r="BC174" i="3"/>
  <c r="BA174" i="3"/>
  <c r="AY23" i="3"/>
  <c r="AW174" i="3"/>
  <c r="AU31" i="3"/>
  <c r="AS174" i="3"/>
  <c r="AQ174" i="3"/>
  <c r="AO174" i="3"/>
  <c r="AM174" i="3"/>
  <c r="AK174" i="3"/>
  <c r="AI174" i="3"/>
  <c r="AG174" i="3"/>
  <c r="AE174" i="3"/>
  <c r="AC174" i="3"/>
  <c r="AA62" i="3"/>
  <c r="Y174" i="3"/>
  <c r="W174" i="3"/>
  <c r="U174" i="3"/>
  <c r="S17" i="3"/>
  <c r="S42" i="3"/>
  <c r="I42" i="3" s="1"/>
  <c r="BI43" i="5" s="1"/>
  <c r="S46" i="3"/>
  <c r="S96" i="3"/>
  <c r="S98" i="3"/>
  <c r="Q174" i="3"/>
  <c r="M175" i="5"/>
  <c r="O175" i="5"/>
  <c r="AI175" i="5"/>
  <c r="BL173" i="5"/>
  <c r="BL172" i="5"/>
  <c r="BL171" i="5"/>
  <c r="BL170" i="5"/>
  <c r="BL169" i="5"/>
  <c r="BL168" i="5"/>
  <c r="BL167" i="5"/>
  <c r="BL166" i="5"/>
  <c r="BL165" i="5"/>
  <c r="BL164" i="5"/>
  <c r="BL163" i="5"/>
  <c r="BL162" i="5"/>
  <c r="BL161" i="5"/>
  <c r="BL160" i="5"/>
  <c r="BL159" i="5"/>
  <c r="BL158" i="5"/>
  <c r="BL157" i="5"/>
  <c r="BL156" i="5"/>
  <c r="BL155" i="5"/>
  <c r="BL154" i="5"/>
  <c r="BL153" i="5"/>
  <c r="BL152" i="5"/>
  <c r="BL151" i="5"/>
  <c r="BL150" i="5"/>
  <c r="BL149" i="5"/>
  <c r="BL148" i="5"/>
  <c r="BL147" i="5"/>
  <c r="BL146" i="5"/>
  <c r="BL145" i="5"/>
  <c r="BL144" i="5"/>
  <c r="BL143" i="5"/>
  <c r="BL142" i="5"/>
  <c r="BL141" i="5"/>
  <c r="BL140" i="5"/>
  <c r="BL139" i="5"/>
  <c r="BL138" i="5"/>
  <c r="BL137" i="5"/>
  <c r="BL136" i="5"/>
  <c r="BL135" i="5"/>
  <c r="BL134" i="5"/>
  <c r="BL133" i="5"/>
  <c r="BL132" i="5"/>
  <c r="BL131" i="5"/>
  <c r="BL130" i="5"/>
  <c r="BL129" i="5"/>
  <c r="BL128" i="5"/>
  <c r="BL127" i="5"/>
  <c r="BL126" i="5"/>
  <c r="BL125" i="5"/>
  <c r="BL124" i="5"/>
  <c r="BL123" i="5"/>
  <c r="BL122" i="5"/>
  <c r="BL121" i="5"/>
  <c r="BL120" i="5"/>
  <c r="BL119" i="5"/>
  <c r="BL118" i="5"/>
  <c r="BL117" i="5"/>
  <c r="BL116" i="5"/>
  <c r="BL115" i="5"/>
  <c r="BL114" i="5"/>
  <c r="BL113" i="5"/>
  <c r="BL112" i="5"/>
  <c r="BL111" i="5"/>
  <c r="BL110" i="5"/>
  <c r="BL109" i="5"/>
  <c r="BL108" i="5"/>
  <c r="BL107" i="5"/>
  <c r="BL106" i="5"/>
  <c r="BL105" i="5"/>
  <c r="BL104" i="5"/>
  <c r="BL103" i="5"/>
  <c r="BL102" i="5"/>
  <c r="BL101" i="5"/>
  <c r="BL100" i="5"/>
  <c r="BL99" i="5"/>
  <c r="BL98" i="5"/>
  <c r="BL97" i="5"/>
  <c r="BL96" i="5"/>
  <c r="BL95" i="5"/>
  <c r="BL94" i="5"/>
  <c r="BL93" i="5"/>
  <c r="BL92" i="5"/>
  <c r="BL91" i="5"/>
  <c r="BL90" i="5"/>
  <c r="BL89" i="5"/>
  <c r="BL88" i="5"/>
  <c r="BL87" i="5"/>
  <c r="BL86" i="5"/>
  <c r="BL85" i="5"/>
  <c r="BL84" i="5"/>
  <c r="BL83" i="5"/>
  <c r="BL82" i="5"/>
  <c r="BL81" i="5"/>
  <c r="BL80" i="5"/>
  <c r="BL79" i="5"/>
  <c r="BL78" i="5"/>
  <c r="BL77" i="5"/>
  <c r="BL76" i="5"/>
  <c r="BL75" i="5"/>
  <c r="BL74" i="5"/>
  <c r="BL73" i="5"/>
  <c r="BL72" i="5"/>
  <c r="BL71" i="5"/>
  <c r="BL70" i="5"/>
  <c r="BL69" i="5"/>
  <c r="BL68" i="5"/>
  <c r="BL67" i="5"/>
  <c r="BL66" i="5"/>
  <c r="BL65" i="5"/>
  <c r="BL64" i="5"/>
  <c r="BL62" i="5"/>
  <c r="BL61" i="5"/>
  <c r="BL60" i="5"/>
  <c r="BL59" i="5"/>
  <c r="BL58" i="5"/>
  <c r="L56" i="3"/>
  <c r="BL57" i="5" s="1"/>
  <c r="BL56" i="5"/>
  <c r="BL55" i="5"/>
  <c r="BL54" i="5"/>
  <c r="BL53" i="5"/>
  <c r="BL52" i="5"/>
  <c r="BL51" i="5"/>
  <c r="BL50" i="5"/>
  <c r="BL49" i="5"/>
  <c r="BL48" i="5"/>
  <c r="BL47" i="5"/>
  <c r="BL46" i="5"/>
  <c r="BL45" i="5"/>
  <c r="BL44" i="5"/>
  <c r="BL43" i="5"/>
  <c r="BL42" i="5"/>
  <c r="BL41" i="5"/>
  <c r="BL40" i="5"/>
  <c r="BL39" i="5"/>
  <c r="BL38" i="5"/>
  <c r="BL37" i="5"/>
  <c r="BL36" i="5"/>
  <c r="BL35" i="5"/>
  <c r="BL34" i="5"/>
  <c r="BL33" i="5"/>
  <c r="L31" i="3"/>
  <c r="BL32" i="5" s="1"/>
  <c r="BL31" i="5"/>
  <c r="L29" i="3"/>
  <c r="BL30" i="5" s="1"/>
  <c r="BL29" i="5"/>
  <c r="BL28" i="5"/>
  <c r="BL27" i="5"/>
  <c r="BL26" i="5"/>
  <c r="BL25" i="5"/>
  <c r="BL24" i="5"/>
  <c r="BL22" i="5"/>
  <c r="BL21" i="5"/>
  <c r="BL20" i="5"/>
  <c r="BL19" i="5"/>
  <c r="BL18" i="5"/>
  <c r="BL17" i="5"/>
  <c r="BL16" i="5"/>
  <c r="BL15" i="5"/>
  <c r="BL14" i="5"/>
  <c r="BL13" i="5"/>
  <c r="BL12" i="5"/>
  <c r="BL11" i="5"/>
  <c r="BL10" i="5"/>
  <c r="BL9" i="5"/>
  <c r="BN173" i="5"/>
  <c r="BN172" i="5"/>
  <c r="BN171" i="5"/>
  <c r="BN170" i="5"/>
  <c r="BN169" i="5"/>
  <c r="BN168" i="5"/>
  <c r="BN167" i="5"/>
  <c r="BN166" i="5"/>
  <c r="BN165" i="5"/>
  <c r="BN164" i="5"/>
  <c r="BN163" i="5"/>
  <c r="BN162" i="5"/>
  <c r="BN161" i="5"/>
  <c r="BN160" i="5"/>
  <c r="BN159" i="5"/>
  <c r="BN158" i="5"/>
  <c r="BN157" i="5"/>
  <c r="BN156" i="5"/>
  <c r="BN155" i="5"/>
  <c r="BN154" i="5"/>
  <c r="BN153" i="5"/>
  <c r="BN152" i="5"/>
  <c r="BN151" i="5"/>
  <c r="BN150" i="5"/>
  <c r="BN149" i="5"/>
  <c r="BN148" i="5"/>
  <c r="BN147" i="5"/>
  <c r="BN146" i="5"/>
  <c r="BN145" i="5"/>
  <c r="BN144" i="5"/>
  <c r="BN143" i="5"/>
  <c r="BN142" i="5"/>
  <c r="BN141" i="5"/>
  <c r="BN140" i="5"/>
  <c r="BN139" i="5"/>
  <c r="BN138" i="5"/>
  <c r="BN137" i="5"/>
  <c r="BN136" i="5"/>
  <c r="BN135" i="5"/>
  <c r="BN134" i="5"/>
  <c r="BN133" i="5"/>
  <c r="BN132" i="5"/>
  <c r="BN131" i="5"/>
  <c r="BN130" i="5"/>
  <c r="BN129" i="5"/>
  <c r="BN128" i="5"/>
  <c r="BN127" i="5"/>
  <c r="BN126" i="5"/>
  <c r="BN125" i="5"/>
  <c r="BN124" i="5"/>
  <c r="BN123" i="5"/>
  <c r="BN122" i="5"/>
  <c r="BN121" i="5"/>
  <c r="BN120" i="5"/>
  <c r="BN119" i="5"/>
  <c r="BN118" i="5"/>
  <c r="BN117" i="5"/>
  <c r="BN116" i="5"/>
  <c r="BN115" i="5"/>
  <c r="BN114" i="5"/>
  <c r="BN113" i="5"/>
  <c r="BN112" i="5"/>
  <c r="BN111" i="5"/>
  <c r="BN110" i="5"/>
  <c r="BN109" i="5"/>
  <c r="BN108" i="5"/>
  <c r="BN107" i="5"/>
  <c r="BN106" i="5"/>
  <c r="BN105" i="5"/>
  <c r="BN104" i="5"/>
  <c r="BN103" i="5"/>
  <c r="BN102" i="5"/>
  <c r="BN101" i="5"/>
  <c r="BN100" i="5"/>
  <c r="BN99" i="5"/>
  <c r="BN98" i="5"/>
  <c r="BN97" i="5"/>
  <c r="BN96" i="5"/>
  <c r="BN95" i="5"/>
  <c r="BN94" i="5"/>
  <c r="BN93" i="5"/>
  <c r="BN92" i="5"/>
  <c r="BN91" i="5"/>
  <c r="BN90" i="5"/>
  <c r="BN89" i="5"/>
  <c r="BN88" i="5"/>
  <c r="BN87" i="5"/>
  <c r="BN86" i="5"/>
  <c r="BN85" i="5"/>
  <c r="BN84" i="5"/>
  <c r="BN83" i="5"/>
  <c r="BN82" i="5"/>
  <c r="BN81" i="5"/>
  <c r="BN80" i="5"/>
  <c r="BN79" i="5"/>
  <c r="BN78" i="5"/>
  <c r="BN77" i="5"/>
  <c r="BN76" i="5"/>
  <c r="BN75" i="5"/>
  <c r="BN74" i="5"/>
  <c r="BN73" i="5"/>
  <c r="BN72" i="5"/>
  <c r="BN71" i="5"/>
  <c r="BN70" i="5"/>
  <c r="BN69" i="5"/>
  <c r="BN68" i="5"/>
  <c r="BN67" i="5"/>
  <c r="BN66" i="5"/>
  <c r="BN65" i="5"/>
  <c r="BN64" i="5"/>
  <c r="BN63" i="5"/>
  <c r="BN62" i="5"/>
  <c r="BN61" i="5"/>
  <c r="BN60" i="5"/>
  <c r="BN59" i="5"/>
  <c r="BN58" i="5"/>
  <c r="BN57" i="5"/>
  <c r="BN56" i="5"/>
  <c r="BN55" i="5"/>
  <c r="BN54" i="5"/>
  <c r="BN53" i="5"/>
  <c r="BN52" i="5"/>
  <c r="BN51" i="5"/>
  <c r="BN50" i="5"/>
  <c r="BN49" i="5"/>
  <c r="BN48" i="5"/>
  <c r="BN47" i="5"/>
  <c r="BN46" i="5"/>
  <c r="BN45" i="5"/>
  <c r="BN44" i="5"/>
  <c r="BN43" i="5"/>
  <c r="BN42" i="5"/>
  <c r="BN41" i="5"/>
  <c r="BN40" i="5"/>
  <c r="BN39" i="5"/>
  <c r="BN38" i="5"/>
  <c r="BN37" i="5"/>
  <c r="BN36" i="5"/>
  <c r="BN35" i="5"/>
  <c r="BN34" i="5"/>
  <c r="BN33" i="5"/>
  <c r="BN32" i="5"/>
  <c r="BN31" i="5"/>
  <c r="BN30" i="5"/>
  <c r="BN29" i="5"/>
  <c r="BN28" i="5"/>
  <c r="BN27" i="5"/>
  <c r="BN26" i="5"/>
  <c r="BN25" i="5"/>
  <c r="BN24" i="5"/>
  <c r="BN23" i="5"/>
  <c r="BN22" i="5"/>
  <c r="BN21" i="5"/>
  <c r="BN20" i="5"/>
  <c r="BN19" i="5"/>
  <c r="BN18" i="5"/>
  <c r="BN17" i="5"/>
  <c r="BN16" i="5"/>
  <c r="BN15" i="5"/>
  <c r="BN14" i="5"/>
  <c r="BN13" i="5"/>
  <c r="BN12" i="5"/>
  <c r="BN11" i="5"/>
  <c r="BN10" i="5"/>
  <c r="N8" i="3"/>
  <c r="BN9" i="5" s="1"/>
  <c r="O174" i="3"/>
  <c r="K8" i="3"/>
  <c r="BO9" i="5" s="1"/>
  <c r="K9" i="3"/>
  <c r="BO10" i="5" s="1"/>
  <c r="K10" i="3"/>
  <c r="BO11" i="5" s="1"/>
  <c r="K11" i="3"/>
  <c r="BO12" i="5" s="1"/>
  <c r="K12" i="3"/>
  <c r="BO13" i="5" s="1"/>
  <c r="K13" i="3"/>
  <c r="BO14" i="5" s="1"/>
  <c r="K14" i="3"/>
  <c r="BO15" i="5" s="1"/>
  <c r="K15" i="3"/>
  <c r="BO16" i="5" s="1"/>
  <c r="K16" i="3"/>
  <c r="BO17" i="5" s="1"/>
  <c r="K17" i="3"/>
  <c r="BO18" i="5" s="1"/>
  <c r="K18" i="3"/>
  <c r="BO19" i="5" s="1"/>
  <c r="K19" i="3"/>
  <c r="BO20" i="5" s="1"/>
  <c r="K20" i="3"/>
  <c r="BO21" i="5" s="1"/>
  <c r="K21" i="3"/>
  <c r="BO22" i="5" s="1"/>
  <c r="K22" i="3"/>
  <c r="BO23" i="5" s="1"/>
  <c r="K23" i="3"/>
  <c r="BO24" i="5" s="1"/>
  <c r="K24" i="3"/>
  <c r="K25" i="3"/>
  <c r="BO26" i="5" s="1"/>
  <c r="K26" i="3"/>
  <c r="BO27" i="5" s="1"/>
  <c r="K27" i="3"/>
  <c r="BO28" i="5" s="1"/>
  <c r="K28" i="3"/>
  <c r="BO29" i="5" s="1"/>
  <c r="K29" i="3"/>
  <c r="BO30" i="5" s="1"/>
  <c r="K30" i="3"/>
  <c r="BO31" i="5" s="1"/>
  <c r="K32" i="3"/>
  <c r="BO33" i="5" s="1"/>
  <c r="K33" i="3"/>
  <c r="K34" i="3"/>
  <c r="BO35" i="5" s="1"/>
  <c r="K35" i="3"/>
  <c r="BO36" i="5" s="1"/>
  <c r="K36" i="3"/>
  <c r="BO37" i="5" s="1"/>
  <c r="K37" i="3"/>
  <c r="K38" i="3"/>
  <c r="BO39" i="5" s="1"/>
  <c r="K39" i="3"/>
  <c r="BO40" i="5" s="1"/>
  <c r="K40" i="3"/>
  <c r="BO41" i="5" s="1"/>
  <c r="K41" i="3"/>
  <c r="K42" i="3"/>
  <c r="BO43" i="5" s="1"/>
  <c r="K43" i="3"/>
  <c r="BO44" i="5" s="1"/>
  <c r="K44" i="3"/>
  <c r="BO45" i="5" s="1"/>
  <c r="K45" i="3"/>
  <c r="BO46" i="5" s="1"/>
  <c r="K46" i="3"/>
  <c r="BO47" i="5" s="1"/>
  <c r="K47" i="3"/>
  <c r="BO48" i="5" s="1"/>
  <c r="K48" i="3"/>
  <c r="BO49" i="5" s="1"/>
  <c r="K49" i="3"/>
  <c r="BO50" i="5" s="1"/>
  <c r="K50" i="3"/>
  <c r="BO51" i="5" s="1"/>
  <c r="K51" i="3"/>
  <c r="BO52" i="5" s="1"/>
  <c r="K52" i="3"/>
  <c r="BO53" i="5" s="1"/>
  <c r="K53" i="3"/>
  <c r="BO54" i="5" s="1"/>
  <c r="K54" i="3"/>
  <c r="BO55" i="5" s="1"/>
  <c r="K55" i="3"/>
  <c r="BO56" i="5" s="1"/>
  <c r="K56" i="3"/>
  <c r="BO57" i="5" s="1"/>
  <c r="K57" i="3"/>
  <c r="BO58" i="5" s="1"/>
  <c r="K58" i="3"/>
  <c r="BO59" i="5" s="1"/>
  <c r="K59" i="3"/>
  <c r="BO60" i="5" s="1"/>
  <c r="K60" i="3"/>
  <c r="BO61" i="5" s="1"/>
  <c r="K61" i="3"/>
  <c r="BO62" i="5" s="1"/>
  <c r="K62" i="3"/>
  <c r="BO63" i="5" s="1"/>
  <c r="K63" i="3"/>
  <c r="BO64" i="5" s="1"/>
  <c r="K64" i="3"/>
  <c r="BO65" i="5" s="1"/>
  <c r="K65" i="3"/>
  <c r="K66" i="3"/>
  <c r="BO67" i="5" s="1"/>
  <c r="K67" i="3"/>
  <c r="BK68" i="5" s="1"/>
  <c r="K68" i="3"/>
  <c r="BO69" i="5" s="1"/>
  <c r="K69" i="3"/>
  <c r="K70" i="3"/>
  <c r="BO71" i="5" s="1"/>
  <c r="K71" i="3"/>
  <c r="BO72" i="5" s="1"/>
  <c r="K72" i="3"/>
  <c r="BO73" i="5" s="1"/>
  <c r="K73" i="3"/>
  <c r="K74" i="3"/>
  <c r="BO75" i="5" s="1"/>
  <c r="K75" i="3"/>
  <c r="BO76" i="5" s="1"/>
  <c r="K76" i="3"/>
  <c r="BO77" i="5" s="1"/>
  <c r="K77" i="3"/>
  <c r="BO78" i="5" s="1"/>
  <c r="K78" i="3"/>
  <c r="BO79" i="5" s="1"/>
  <c r="K79" i="3"/>
  <c r="BO80" i="5" s="1"/>
  <c r="K80" i="3"/>
  <c r="BO81" i="5" s="1"/>
  <c r="K81" i="3"/>
  <c r="K82" i="3"/>
  <c r="BO83" i="5" s="1"/>
  <c r="K83" i="3"/>
  <c r="BO84" i="5" s="1"/>
  <c r="K84" i="3"/>
  <c r="BO85" i="5" s="1"/>
  <c r="K85" i="3"/>
  <c r="K86" i="3"/>
  <c r="BO87" i="5" s="1"/>
  <c r="K87" i="3"/>
  <c r="BO88" i="5" s="1"/>
  <c r="K88" i="3"/>
  <c r="BO89" i="5" s="1"/>
  <c r="K89" i="3"/>
  <c r="K90" i="3"/>
  <c r="BO91" i="5" s="1"/>
  <c r="K91" i="3"/>
  <c r="BO92" i="5" s="1"/>
  <c r="K92" i="3"/>
  <c r="BO93" i="5" s="1"/>
  <c r="K93" i="3"/>
  <c r="K94" i="3"/>
  <c r="BO95" i="5" s="1"/>
  <c r="K95" i="3"/>
  <c r="BO96" i="5" s="1"/>
  <c r="K96" i="3"/>
  <c r="BO97" i="5" s="1"/>
  <c r="K97" i="3"/>
  <c r="K98" i="3"/>
  <c r="BO99" i="5" s="1"/>
  <c r="K99" i="3"/>
  <c r="BO100" i="5" s="1"/>
  <c r="K100" i="3"/>
  <c r="BO101" i="5" s="1"/>
  <c r="K101" i="3"/>
  <c r="K102" i="3"/>
  <c r="BO103" i="5" s="1"/>
  <c r="K103" i="3"/>
  <c r="BO104" i="5" s="1"/>
  <c r="K104" i="3"/>
  <c r="BO105" i="5" s="1"/>
  <c r="K105" i="3"/>
  <c r="BO106" i="5" s="1"/>
  <c r="K106" i="3"/>
  <c r="BO107" i="5" s="1"/>
  <c r="K107" i="3"/>
  <c r="BO108" i="5" s="1"/>
  <c r="K108" i="3"/>
  <c r="BO109" i="5" s="1"/>
  <c r="K109" i="3"/>
  <c r="K110" i="3"/>
  <c r="BO111" i="5" s="1"/>
  <c r="K111" i="3"/>
  <c r="BO112" i="5" s="1"/>
  <c r="K112" i="3"/>
  <c r="BO113" i="5" s="1"/>
  <c r="K113" i="3"/>
  <c r="K114" i="3"/>
  <c r="BO115" i="5" s="1"/>
  <c r="K115" i="3"/>
  <c r="BO116" i="5" s="1"/>
  <c r="K116" i="3"/>
  <c r="BO117" i="5" s="1"/>
  <c r="K117" i="3"/>
  <c r="K118" i="3"/>
  <c r="BO119" i="5" s="1"/>
  <c r="K119" i="3"/>
  <c r="BO120" i="5" s="1"/>
  <c r="K120" i="3"/>
  <c r="BO121" i="5" s="1"/>
  <c r="K121" i="3"/>
  <c r="BO122" i="5" s="1"/>
  <c r="K122" i="3"/>
  <c r="BO123" i="5" s="1"/>
  <c r="K123" i="3"/>
  <c r="BO124" i="5" s="1"/>
  <c r="K124" i="3"/>
  <c r="BO125" i="5" s="1"/>
  <c r="K125" i="3"/>
  <c r="K126" i="3"/>
  <c r="BO127" i="5" s="1"/>
  <c r="K127" i="3"/>
  <c r="BO128" i="5" s="1"/>
  <c r="K128" i="3"/>
  <c r="BO129" i="5" s="1"/>
  <c r="K129" i="3"/>
  <c r="BO130" i="5" s="1"/>
  <c r="K130" i="3"/>
  <c r="BO131" i="5" s="1"/>
  <c r="K131" i="3"/>
  <c r="BO132" i="5" s="1"/>
  <c r="K132" i="3"/>
  <c r="BO133" i="5" s="1"/>
  <c r="K133" i="3"/>
  <c r="BO134" i="5" s="1"/>
  <c r="K134" i="3"/>
  <c r="BO135" i="5" s="1"/>
  <c r="K136" i="3"/>
  <c r="BO137" i="5" s="1"/>
  <c r="K137" i="3"/>
  <c r="BO138" i="5" s="1"/>
  <c r="K138" i="3"/>
  <c r="K139" i="3"/>
  <c r="BO140" i="5" s="1"/>
  <c r="K140" i="3"/>
  <c r="BO141" i="5" s="1"/>
  <c r="K141" i="3"/>
  <c r="BO142" i="5" s="1"/>
  <c r="K142" i="3"/>
  <c r="K143" i="3"/>
  <c r="BO144" i="5" s="1"/>
  <c r="K144" i="3"/>
  <c r="BO145" i="5" s="1"/>
  <c r="K145" i="3"/>
  <c r="BO146" i="5" s="1"/>
  <c r="K146" i="3"/>
  <c r="K147" i="3"/>
  <c r="BO148" i="5" s="1"/>
  <c r="K148" i="3"/>
  <c r="BO149" i="5" s="1"/>
  <c r="K149" i="3"/>
  <c r="BO150" i="5" s="1"/>
  <c r="K150" i="3"/>
  <c r="K151" i="3"/>
  <c r="BO152" i="5" s="1"/>
  <c r="K152" i="3"/>
  <c r="BO153" i="5" s="1"/>
  <c r="K153" i="3"/>
  <c r="BO154" i="5" s="1"/>
  <c r="K154" i="3"/>
  <c r="K155" i="3"/>
  <c r="BO156" i="5" s="1"/>
  <c r="K156" i="3"/>
  <c r="BO157" i="5" s="1"/>
  <c r="K157" i="3"/>
  <c r="BO158" i="5" s="1"/>
  <c r="K158" i="3"/>
  <c r="K159" i="3"/>
  <c r="BO160" i="5" s="1"/>
  <c r="K160" i="3"/>
  <c r="BO161" i="5" s="1"/>
  <c r="K161" i="3"/>
  <c r="BO162" i="5" s="1"/>
  <c r="K162" i="3"/>
  <c r="K163" i="3"/>
  <c r="BK164" i="5" s="1"/>
  <c r="K164" i="3"/>
  <c r="BO165" i="5" s="1"/>
  <c r="K165" i="3"/>
  <c r="BO166" i="5" s="1"/>
  <c r="K166" i="3"/>
  <c r="K167" i="3"/>
  <c r="BO168" i="5" s="1"/>
  <c r="K168" i="3"/>
  <c r="BO169" i="5" s="1"/>
  <c r="K169" i="3"/>
  <c r="BO170" i="5" s="1"/>
  <c r="K170" i="3"/>
  <c r="BO171" i="5" s="1"/>
  <c r="K171" i="3"/>
  <c r="K172" i="3"/>
  <c r="BO173" i="5" s="1"/>
  <c r="G8" i="3"/>
  <c r="BG9" i="5" s="1"/>
  <c r="G9" i="3"/>
  <c r="BG10" i="5" s="1"/>
  <c r="G10" i="3"/>
  <c r="BG11" i="5" s="1"/>
  <c r="G11" i="3"/>
  <c r="BG12" i="5" s="1"/>
  <c r="G12" i="3"/>
  <c r="G13" i="3"/>
  <c r="G14" i="3"/>
  <c r="BG15" i="5" s="1"/>
  <c r="G15" i="3"/>
  <c r="BG16" i="5" s="1"/>
  <c r="G16" i="3"/>
  <c r="G17" i="3"/>
  <c r="BG18" i="5" s="1"/>
  <c r="G18" i="3"/>
  <c r="BG19" i="5" s="1"/>
  <c r="G19" i="3"/>
  <c r="BG20" i="5" s="1"/>
  <c r="G20" i="3"/>
  <c r="G21" i="3"/>
  <c r="BG22" i="5" s="1"/>
  <c r="G22" i="3"/>
  <c r="BG23" i="5" s="1"/>
  <c r="G23" i="3"/>
  <c r="BG24" i="5" s="1"/>
  <c r="G24" i="3"/>
  <c r="G25" i="3"/>
  <c r="BG26" i="5" s="1"/>
  <c r="G26" i="3"/>
  <c r="BG27" i="5" s="1"/>
  <c r="G27" i="3"/>
  <c r="BG28" i="5" s="1"/>
  <c r="G28" i="3"/>
  <c r="G29" i="3"/>
  <c r="BG30" i="5" s="1"/>
  <c r="G30" i="3"/>
  <c r="G31" i="3"/>
  <c r="G32" i="3"/>
  <c r="BG33" i="5" s="1"/>
  <c r="G33" i="3"/>
  <c r="BG34" i="5" s="1"/>
  <c r="G34" i="3"/>
  <c r="BG35" i="5" s="1"/>
  <c r="G35" i="3"/>
  <c r="BG36" i="5" s="1"/>
  <c r="G36" i="3"/>
  <c r="G37" i="3"/>
  <c r="BG38" i="5" s="1"/>
  <c r="G38" i="3"/>
  <c r="G39" i="3"/>
  <c r="BG40" i="5" s="1"/>
  <c r="G40" i="3"/>
  <c r="BG41" i="5" s="1"/>
  <c r="G41" i="3"/>
  <c r="G42" i="3"/>
  <c r="BG43" i="5" s="1"/>
  <c r="G43" i="3"/>
  <c r="BG44" i="5" s="1"/>
  <c r="G44" i="3"/>
  <c r="G45" i="3"/>
  <c r="G46" i="3"/>
  <c r="BG47" i="5" s="1"/>
  <c r="G47" i="3"/>
  <c r="BG48" i="5" s="1"/>
  <c r="G48" i="3"/>
  <c r="BG49" i="5" s="1"/>
  <c r="G49" i="3"/>
  <c r="BG50" i="5" s="1"/>
  <c r="G50" i="3"/>
  <c r="BG51" i="5" s="1"/>
  <c r="G51" i="3"/>
  <c r="BG52" i="5" s="1"/>
  <c r="G52" i="3"/>
  <c r="G53" i="3"/>
  <c r="BG54" i="5" s="1"/>
  <c r="G54" i="3"/>
  <c r="BG55" i="5" s="1"/>
  <c r="G55" i="3"/>
  <c r="BG56" i="5" s="1"/>
  <c r="G56" i="3"/>
  <c r="BG57" i="5" s="1"/>
  <c r="G57" i="3"/>
  <c r="G58" i="3"/>
  <c r="BG59" i="5" s="1"/>
  <c r="G59" i="3"/>
  <c r="G60" i="3"/>
  <c r="G61" i="3"/>
  <c r="BG62" i="5" s="1"/>
  <c r="G62" i="3"/>
  <c r="BG63" i="5" s="1"/>
  <c r="G63" i="3"/>
  <c r="BG64" i="5" s="1"/>
  <c r="G64" i="3"/>
  <c r="BG65" i="5" s="1"/>
  <c r="G65" i="3"/>
  <c r="BG66" i="5" s="1"/>
  <c r="G66" i="3"/>
  <c r="BG67" i="5" s="1"/>
  <c r="G67" i="3"/>
  <c r="BG68" i="5" s="1"/>
  <c r="G68" i="3"/>
  <c r="BG69" i="5" s="1"/>
  <c r="G69" i="3"/>
  <c r="BG70" i="5" s="1"/>
  <c r="G70" i="3"/>
  <c r="BG71" i="5" s="1"/>
  <c r="G71" i="3"/>
  <c r="BG72" i="5" s="1"/>
  <c r="G72" i="3"/>
  <c r="BG73" i="5" s="1"/>
  <c r="G73" i="3"/>
  <c r="BG74" i="5" s="1"/>
  <c r="G74" i="3"/>
  <c r="BG75" i="5" s="1"/>
  <c r="G75" i="3"/>
  <c r="BG76" i="5" s="1"/>
  <c r="G76" i="3"/>
  <c r="BG77" i="5" s="1"/>
  <c r="G77" i="3"/>
  <c r="BG78" i="5" s="1"/>
  <c r="G78" i="3"/>
  <c r="BG79" i="5" s="1"/>
  <c r="G79" i="3"/>
  <c r="BG80" i="5" s="1"/>
  <c r="G80" i="3"/>
  <c r="BG81" i="5" s="1"/>
  <c r="G81" i="3"/>
  <c r="BG82" i="5" s="1"/>
  <c r="G82" i="3"/>
  <c r="BG83" i="5" s="1"/>
  <c r="G83" i="3"/>
  <c r="BG84" i="5" s="1"/>
  <c r="G84" i="3"/>
  <c r="G85" i="3"/>
  <c r="BG86" i="5" s="1"/>
  <c r="G86" i="3"/>
  <c r="BG87" i="5" s="1"/>
  <c r="G87" i="3"/>
  <c r="BG88" i="5" s="1"/>
  <c r="G88" i="3"/>
  <c r="BG89" i="5" s="1"/>
  <c r="G89" i="3"/>
  <c r="BG90" i="5" s="1"/>
  <c r="G90" i="3"/>
  <c r="BG91" i="5" s="1"/>
  <c r="G91" i="3"/>
  <c r="BG92" i="5" s="1"/>
  <c r="G92" i="3"/>
  <c r="BG93" i="5" s="1"/>
  <c r="G93" i="3"/>
  <c r="BG94" i="5" s="1"/>
  <c r="G94" i="3"/>
  <c r="G95" i="3"/>
  <c r="BG96" i="5" s="1"/>
  <c r="G96" i="3"/>
  <c r="BG97" i="5" s="1"/>
  <c r="G97" i="3"/>
  <c r="BG98" i="5" s="1"/>
  <c r="G98" i="3"/>
  <c r="BG99" i="5" s="1"/>
  <c r="G99" i="3"/>
  <c r="BG100" i="5" s="1"/>
  <c r="G100" i="3"/>
  <c r="G101" i="3"/>
  <c r="BG102" i="5" s="1"/>
  <c r="G102" i="3"/>
  <c r="BG103" i="5" s="1"/>
  <c r="G103" i="3"/>
  <c r="BG104" i="5" s="1"/>
  <c r="G104" i="3"/>
  <c r="BG105" i="5" s="1"/>
  <c r="G105" i="3"/>
  <c r="BG106" i="5" s="1"/>
  <c r="G106" i="3"/>
  <c r="BG107" i="5" s="1"/>
  <c r="G107" i="3"/>
  <c r="BG108" i="5" s="1"/>
  <c r="G108" i="3"/>
  <c r="G109" i="3"/>
  <c r="BG110" i="5" s="1"/>
  <c r="G110" i="3"/>
  <c r="BG111" i="5" s="1"/>
  <c r="G111" i="3"/>
  <c r="G112" i="3"/>
  <c r="BG113" i="5" s="1"/>
  <c r="G113" i="3"/>
  <c r="BG114" i="5" s="1"/>
  <c r="G114" i="3"/>
  <c r="BG115" i="5" s="1"/>
  <c r="G115" i="3"/>
  <c r="G116" i="3"/>
  <c r="BG117" i="5" s="1"/>
  <c r="G117" i="3"/>
  <c r="BG118" i="5" s="1"/>
  <c r="G118" i="3"/>
  <c r="BG119" i="5" s="1"/>
  <c r="G119" i="3"/>
  <c r="BG120" i="5" s="1"/>
  <c r="G120" i="3"/>
  <c r="G121" i="3"/>
  <c r="G122" i="3"/>
  <c r="BG123" i="5" s="1"/>
  <c r="G123" i="3"/>
  <c r="G124" i="3"/>
  <c r="G125" i="3"/>
  <c r="BG126" i="5" s="1"/>
  <c r="G126" i="3"/>
  <c r="G127" i="3"/>
  <c r="BG128" i="5" s="1"/>
  <c r="G128" i="3"/>
  <c r="BG129" i="5" s="1"/>
  <c r="G129" i="3"/>
  <c r="BG130" i="5" s="1"/>
  <c r="G130" i="3"/>
  <c r="BG131" i="5" s="1"/>
  <c r="G131" i="3"/>
  <c r="BG132" i="5" s="1"/>
  <c r="G132" i="3"/>
  <c r="G133" i="3"/>
  <c r="BG134" i="5" s="1"/>
  <c r="G134" i="3"/>
  <c r="BG135" i="5" s="1"/>
  <c r="G136" i="3"/>
  <c r="BG137" i="5" s="1"/>
  <c r="G137" i="3"/>
  <c r="G138" i="3"/>
  <c r="BG139" i="5" s="1"/>
  <c r="G139" i="3"/>
  <c r="BG140" i="5" s="1"/>
  <c r="G140" i="3"/>
  <c r="BG141" i="5" s="1"/>
  <c r="G141" i="3"/>
  <c r="BG142" i="5" s="1"/>
  <c r="G142" i="3"/>
  <c r="BG143" i="5" s="1"/>
  <c r="G143" i="3"/>
  <c r="G144" i="3"/>
  <c r="BG145" i="5" s="1"/>
  <c r="G145" i="3"/>
  <c r="BG146" i="5" s="1"/>
  <c r="G146" i="3"/>
  <c r="BG147" i="5" s="1"/>
  <c r="G147" i="3"/>
  <c r="BG148" i="5" s="1"/>
  <c r="G148" i="3"/>
  <c r="BG149" i="5" s="1"/>
  <c r="G149" i="3"/>
  <c r="G150" i="3"/>
  <c r="BG151" i="5" s="1"/>
  <c r="G151" i="3"/>
  <c r="BG152" i="5" s="1"/>
  <c r="G152" i="3"/>
  <c r="BG153" i="5" s="1"/>
  <c r="G153" i="3"/>
  <c r="G154" i="3"/>
  <c r="BG155" i="5" s="1"/>
  <c r="G155" i="3"/>
  <c r="BG156" i="5" s="1"/>
  <c r="G156" i="3"/>
  <c r="BG157" i="5" s="1"/>
  <c r="G157" i="3"/>
  <c r="BG158" i="5" s="1"/>
  <c r="G158" i="3"/>
  <c r="BG159" i="5" s="1"/>
  <c r="G159" i="3"/>
  <c r="BG160" i="5" s="1"/>
  <c r="G160" i="3"/>
  <c r="BG161" i="5" s="1"/>
  <c r="G161" i="3"/>
  <c r="BG162" i="5" s="1"/>
  <c r="G162" i="3"/>
  <c r="G163" i="3"/>
  <c r="BG164" i="5" s="1"/>
  <c r="G164" i="3"/>
  <c r="BG165" i="5" s="1"/>
  <c r="G165" i="3"/>
  <c r="BG166" i="5" s="1"/>
  <c r="G166" i="3"/>
  <c r="G167" i="3"/>
  <c r="BG168" i="5" s="1"/>
  <c r="G168" i="3"/>
  <c r="BG169" i="5" s="1"/>
  <c r="G169" i="3"/>
  <c r="G170" i="3"/>
  <c r="BG171" i="5" s="1"/>
  <c r="G171" i="3"/>
  <c r="BG172" i="5" s="1"/>
  <c r="G172" i="3"/>
  <c r="BG173" i="5" s="1"/>
  <c r="K173" i="3"/>
  <c r="J173" i="3"/>
  <c r="I173" i="3"/>
  <c r="H173" i="3"/>
  <c r="G173" i="3"/>
  <c r="F173" i="3"/>
  <c r="E173" i="3"/>
  <c r="D173" i="3"/>
  <c r="I172" i="3"/>
  <c r="BI173" i="5" s="1"/>
  <c r="E172" i="3"/>
  <c r="BE173" i="5" s="1"/>
  <c r="I171" i="3"/>
  <c r="BI172" i="5" s="1"/>
  <c r="E171" i="3"/>
  <c r="BE172" i="5" s="1"/>
  <c r="I170" i="3"/>
  <c r="BI171" i="5" s="1"/>
  <c r="E170" i="3"/>
  <c r="I169" i="3"/>
  <c r="BI170" i="5" s="1"/>
  <c r="E169" i="3"/>
  <c r="BE170" i="5" s="1"/>
  <c r="I168" i="3"/>
  <c r="BI169" i="5" s="1"/>
  <c r="E168" i="3"/>
  <c r="BE169" i="5" s="1"/>
  <c r="I167" i="3"/>
  <c r="BI168" i="5" s="1"/>
  <c r="E167" i="3"/>
  <c r="I166" i="3"/>
  <c r="BI167" i="5" s="1"/>
  <c r="E166" i="3"/>
  <c r="I165" i="3"/>
  <c r="BI166" i="5" s="1"/>
  <c r="E165" i="3"/>
  <c r="BE166" i="5" s="1"/>
  <c r="I164" i="3"/>
  <c r="BI165" i="5" s="1"/>
  <c r="E164" i="3"/>
  <c r="I163" i="3"/>
  <c r="BI164" i="5" s="1"/>
  <c r="E163" i="3"/>
  <c r="I162" i="3"/>
  <c r="BI163" i="5" s="1"/>
  <c r="E162" i="3"/>
  <c r="I161" i="3"/>
  <c r="BI162" i="5" s="1"/>
  <c r="E161" i="3"/>
  <c r="I160" i="3"/>
  <c r="BI161" i="5" s="1"/>
  <c r="E160" i="3"/>
  <c r="I159" i="3"/>
  <c r="BI160" i="5" s="1"/>
  <c r="E159" i="3"/>
  <c r="I158" i="3"/>
  <c r="E158" i="3"/>
  <c r="I157" i="3"/>
  <c r="BI158" i="5" s="1"/>
  <c r="E157" i="3"/>
  <c r="I156" i="3"/>
  <c r="BI157" i="5" s="1"/>
  <c r="E156" i="3"/>
  <c r="BE157" i="5" s="1"/>
  <c r="I155" i="3"/>
  <c r="BI156" i="5" s="1"/>
  <c r="E155" i="3"/>
  <c r="I154" i="3"/>
  <c r="E154" i="3"/>
  <c r="I153" i="3"/>
  <c r="BI154" i="5" s="1"/>
  <c r="E153" i="3"/>
  <c r="BE154" i="5" s="1"/>
  <c r="I152" i="3"/>
  <c r="BI153" i="5" s="1"/>
  <c r="E152" i="3"/>
  <c r="I151" i="3"/>
  <c r="BI152" i="5" s="1"/>
  <c r="E151" i="3"/>
  <c r="BE152" i="5" s="1"/>
  <c r="I150" i="3"/>
  <c r="E150" i="3"/>
  <c r="I149" i="3"/>
  <c r="BI150" i="5" s="1"/>
  <c r="E149" i="3"/>
  <c r="BE150" i="5" s="1"/>
  <c r="I148" i="3"/>
  <c r="BI149" i="5" s="1"/>
  <c r="E148" i="3"/>
  <c r="BE149" i="5" s="1"/>
  <c r="I147" i="3"/>
  <c r="E147" i="3"/>
  <c r="BE148" i="5" s="1"/>
  <c r="I146" i="3"/>
  <c r="BI147" i="5" s="1"/>
  <c r="E146" i="3"/>
  <c r="I145" i="3"/>
  <c r="BI146" i="5" s="1"/>
  <c r="E145" i="3"/>
  <c r="I144" i="3"/>
  <c r="BI145" i="5" s="1"/>
  <c r="E144" i="3"/>
  <c r="I143" i="3"/>
  <c r="BI144" i="5" s="1"/>
  <c r="E143" i="3"/>
  <c r="I142" i="3"/>
  <c r="BI143" i="5" s="1"/>
  <c r="E142" i="3"/>
  <c r="BE143" i="5" s="1"/>
  <c r="I141" i="3"/>
  <c r="E141" i="3"/>
  <c r="BE142" i="5" s="1"/>
  <c r="I140" i="3"/>
  <c r="BI141" i="5" s="1"/>
  <c r="E140" i="3"/>
  <c r="BE141" i="5" s="1"/>
  <c r="I139" i="3"/>
  <c r="BI140" i="5" s="1"/>
  <c r="E139" i="3"/>
  <c r="BE140" i="5" s="1"/>
  <c r="I138" i="3"/>
  <c r="BI139" i="5" s="1"/>
  <c r="E138" i="3"/>
  <c r="I137" i="3"/>
  <c r="BI138" i="5" s="1"/>
  <c r="E137" i="3"/>
  <c r="BE138" i="5" s="1"/>
  <c r="I136" i="3"/>
  <c r="BI137" i="5" s="1"/>
  <c r="E136" i="3"/>
  <c r="I134" i="3"/>
  <c r="BI135" i="5" s="1"/>
  <c r="E134" i="3"/>
  <c r="BE135" i="5" s="1"/>
  <c r="I133" i="3"/>
  <c r="E133" i="3"/>
  <c r="I132" i="3"/>
  <c r="BI133" i="5" s="1"/>
  <c r="E132" i="3"/>
  <c r="BE133" i="5" s="1"/>
  <c r="I131" i="3"/>
  <c r="BI132" i="5" s="1"/>
  <c r="E131" i="3"/>
  <c r="I130" i="3"/>
  <c r="BI131" i="5" s="1"/>
  <c r="E130" i="3"/>
  <c r="BE131" i="5" s="1"/>
  <c r="I129" i="3"/>
  <c r="BI130" i="5" s="1"/>
  <c r="E129" i="3"/>
  <c r="I128" i="3"/>
  <c r="BI129" i="5" s="1"/>
  <c r="E128" i="3"/>
  <c r="I127" i="3"/>
  <c r="BI128" i="5" s="1"/>
  <c r="E127" i="3"/>
  <c r="I126" i="3"/>
  <c r="BI127" i="5" s="1"/>
  <c r="E126" i="3"/>
  <c r="BE127" i="5" s="1"/>
  <c r="I125" i="3"/>
  <c r="BI126" i="5" s="1"/>
  <c r="E125" i="3"/>
  <c r="BE126" i="5" s="1"/>
  <c r="I124" i="3"/>
  <c r="BI125" i="5" s="1"/>
  <c r="E124" i="3"/>
  <c r="BE125" i="5" s="1"/>
  <c r="I123" i="3"/>
  <c r="BI124" i="5" s="1"/>
  <c r="E123" i="3"/>
  <c r="I122" i="3"/>
  <c r="BI123" i="5" s="1"/>
  <c r="E122" i="3"/>
  <c r="BE123" i="5" s="1"/>
  <c r="I121" i="3"/>
  <c r="BI122" i="5" s="1"/>
  <c r="E121" i="3"/>
  <c r="I120" i="3"/>
  <c r="BI121" i="5" s="1"/>
  <c r="E120" i="3"/>
  <c r="BE121" i="5" s="1"/>
  <c r="I119" i="3"/>
  <c r="BI120" i="5" s="1"/>
  <c r="E119" i="3"/>
  <c r="I118" i="3"/>
  <c r="BI119" i="5" s="1"/>
  <c r="E118" i="3"/>
  <c r="BE119" i="5" s="1"/>
  <c r="I117" i="3"/>
  <c r="BI118" i="5" s="1"/>
  <c r="E117" i="3"/>
  <c r="I116" i="3"/>
  <c r="BI117" i="5" s="1"/>
  <c r="E116" i="3"/>
  <c r="BE117" i="5" s="1"/>
  <c r="I115" i="3"/>
  <c r="BI116" i="5" s="1"/>
  <c r="E115" i="3"/>
  <c r="I114" i="3"/>
  <c r="BI115" i="5" s="1"/>
  <c r="E114" i="3"/>
  <c r="BE115" i="5" s="1"/>
  <c r="I113" i="3"/>
  <c r="BI114" i="5" s="1"/>
  <c r="E113" i="3"/>
  <c r="I112" i="3"/>
  <c r="BI113" i="5" s="1"/>
  <c r="E112" i="3"/>
  <c r="BE113" i="5" s="1"/>
  <c r="I111" i="3"/>
  <c r="BI112" i="5" s="1"/>
  <c r="E111" i="3"/>
  <c r="I110" i="3"/>
  <c r="BI111" i="5" s="1"/>
  <c r="E110" i="3"/>
  <c r="BE111" i="5" s="1"/>
  <c r="I109" i="3"/>
  <c r="E109" i="3"/>
  <c r="I108" i="3"/>
  <c r="BI109" i="5" s="1"/>
  <c r="E108" i="3"/>
  <c r="BE109" i="5" s="1"/>
  <c r="I107" i="3"/>
  <c r="BI108" i="5" s="1"/>
  <c r="E107" i="3"/>
  <c r="I106" i="3"/>
  <c r="BI107" i="5" s="1"/>
  <c r="E106" i="3"/>
  <c r="BE107" i="5" s="1"/>
  <c r="I105" i="3"/>
  <c r="BI106" i="5" s="1"/>
  <c r="E105" i="3"/>
  <c r="BE106" i="5" s="1"/>
  <c r="I104" i="3"/>
  <c r="BI105" i="5" s="1"/>
  <c r="E104" i="3"/>
  <c r="I103" i="3"/>
  <c r="BI104" i="5" s="1"/>
  <c r="E103" i="3"/>
  <c r="I102" i="3"/>
  <c r="BI103" i="5" s="1"/>
  <c r="E102" i="3"/>
  <c r="BE103" i="5" s="1"/>
  <c r="I101" i="3"/>
  <c r="E101" i="3"/>
  <c r="I100" i="3"/>
  <c r="BI101" i="5" s="1"/>
  <c r="E100" i="3"/>
  <c r="BE101" i="5" s="1"/>
  <c r="I99" i="3"/>
  <c r="BI100" i="5" s="1"/>
  <c r="E99" i="3"/>
  <c r="I98" i="3"/>
  <c r="E98" i="3"/>
  <c r="BE99" i="5" s="1"/>
  <c r="I97" i="3"/>
  <c r="BI98" i="5" s="1"/>
  <c r="E97" i="3"/>
  <c r="E96" i="3"/>
  <c r="BE97" i="5" s="1"/>
  <c r="I95" i="3"/>
  <c r="BI96" i="5" s="1"/>
  <c r="E95" i="3"/>
  <c r="BE96" i="5" s="1"/>
  <c r="I94" i="3"/>
  <c r="E94" i="3"/>
  <c r="BE95" i="5" s="1"/>
  <c r="I93" i="3"/>
  <c r="BI94" i="5" s="1"/>
  <c r="E93" i="3"/>
  <c r="I92" i="3"/>
  <c r="BI93" i="5" s="1"/>
  <c r="E92" i="3"/>
  <c r="BE93" i="5" s="1"/>
  <c r="I91" i="3"/>
  <c r="BI92" i="5" s="1"/>
  <c r="E91" i="3"/>
  <c r="I90" i="3"/>
  <c r="BI91" i="5" s="1"/>
  <c r="E90" i="3"/>
  <c r="I89" i="3"/>
  <c r="BI90" i="5" s="1"/>
  <c r="E89" i="3"/>
  <c r="I88" i="3"/>
  <c r="E88" i="3"/>
  <c r="BE89" i="5" s="1"/>
  <c r="I87" i="3"/>
  <c r="BI88" i="5" s="1"/>
  <c r="E87" i="3"/>
  <c r="I86" i="3"/>
  <c r="E86" i="3"/>
  <c r="BE87" i="5" s="1"/>
  <c r="I85" i="3"/>
  <c r="BI86" i="5" s="1"/>
  <c r="E85" i="3"/>
  <c r="I84" i="3"/>
  <c r="BI85" i="5" s="1"/>
  <c r="E84" i="3"/>
  <c r="BE85" i="5" s="1"/>
  <c r="I83" i="3"/>
  <c r="BI84" i="5" s="1"/>
  <c r="E83" i="3"/>
  <c r="I82" i="3"/>
  <c r="E82" i="3"/>
  <c r="BE83" i="5" s="1"/>
  <c r="I81" i="3"/>
  <c r="BI82" i="5" s="1"/>
  <c r="E81" i="3"/>
  <c r="I80" i="3"/>
  <c r="BI81" i="5" s="1"/>
  <c r="E80" i="3"/>
  <c r="BE81" i="5" s="1"/>
  <c r="I79" i="3"/>
  <c r="BI80" i="5" s="1"/>
  <c r="E79" i="3"/>
  <c r="I78" i="3"/>
  <c r="E78" i="3"/>
  <c r="BE79" i="5" s="1"/>
  <c r="I77" i="3"/>
  <c r="BI78" i="5" s="1"/>
  <c r="E77" i="3"/>
  <c r="I76" i="3"/>
  <c r="E76" i="3"/>
  <c r="BE77" i="5" s="1"/>
  <c r="I75" i="3"/>
  <c r="BI76" i="5" s="1"/>
  <c r="E75" i="3"/>
  <c r="I74" i="3"/>
  <c r="BI75" i="5" s="1"/>
  <c r="E74" i="3"/>
  <c r="BE75" i="5" s="1"/>
  <c r="I73" i="3"/>
  <c r="BI74" i="5" s="1"/>
  <c r="E73" i="3"/>
  <c r="BE74" i="5" s="1"/>
  <c r="I72" i="3"/>
  <c r="I8" i="3"/>
  <c r="BI9" i="5" s="1"/>
  <c r="I9" i="3"/>
  <c r="I10" i="3"/>
  <c r="BI11" i="5" s="1"/>
  <c r="I11" i="3"/>
  <c r="I12" i="3"/>
  <c r="BI13" i="5" s="1"/>
  <c r="I13" i="3"/>
  <c r="BI14" i="5" s="1"/>
  <c r="I14" i="3"/>
  <c r="BI15" i="5" s="1"/>
  <c r="I15" i="3"/>
  <c r="I16" i="3"/>
  <c r="BI17" i="5" s="1"/>
  <c r="I18" i="3"/>
  <c r="I19" i="3"/>
  <c r="BI20" i="5" s="1"/>
  <c r="I20" i="3"/>
  <c r="I21" i="3"/>
  <c r="BI22" i="5" s="1"/>
  <c r="I22" i="3"/>
  <c r="I25" i="3"/>
  <c r="BI26" i="5" s="1"/>
  <c r="I26" i="3"/>
  <c r="I27" i="3"/>
  <c r="I28" i="3"/>
  <c r="BI29" i="5" s="1"/>
  <c r="I29" i="3"/>
  <c r="BI30" i="5" s="1"/>
  <c r="I30" i="3"/>
  <c r="BI31" i="5" s="1"/>
  <c r="I31" i="3"/>
  <c r="BI32" i="5" s="1"/>
  <c r="I32" i="3"/>
  <c r="BI33" i="5" s="1"/>
  <c r="I33" i="3"/>
  <c r="BI34" i="5" s="1"/>
  <c r="I34" i="3"/>
  <c r="BI35" i="5" s="1"/>
  <c r="I35" i="3"/>
  <c r="BI36" i="5" s="1"/>
  <c r="I36" i="3"/>
  <c r="I38" i="3"/>
  <c r="BI39" i="5" s="1"/>
  <c r="I39" i="3"/>
  <c r="BI40" i="5" s="1"/>
  <c r="I40" i="3"/>
  <c r="I41" i="3"/>
  <c r="BI42" i="5" s="1"/>
  <c r="I43" i="3"/>
  <c r="BI44" i="5" s="1"/>
  <c r="I44" i="3"/>
  <c r="BI45" i="5" s="1"/>
  <c r="I45" i="3"/>
  <c r="BI46" i="5" s="1"/>
  <c r="I47" i="3"/>
  <c r="BI48" i="5" s="1"/>
  <c r="I48" i="3"/>
  <c r="BI49" i="5" s="1"/>
  <c r="I49" i="3"/>
  <c r="BI50" i="5" s="1"/>
  <c r="I50" i="3"/>
  <c r="BI51" i="5" s="1"/>
  <c r="I51" i="3"/>
  <c r="I52" i="3"/>
  <c r="BI53" i="5" s="1"/>
  <c r="I53" i="3"/>
  <c r="BI54" i="5" s="1"/>
  <c r="I54" i="3"/>
  <c r="BI55" i="5" s="1"/>
  <c r="I55" i="3"/>
  <c r="I56" i="3"/>
  <c r="BI57" i="5" s="1"/>
  <c r="I57" i="3"/>
  <c r="BI58" i="5" s="1"/>
  <c r="I58" i="3"/>
  <c r="BI59" i="5" s="1"/>
  <c r="I59" i="3"/>
  <c r="BI60" i="5" s="1"/>
  <c r="I60" i="3"/>
  <c r="BI61" i="5" s="1"/>
  <c r="I61" i="3"/>
  <c r="BI62" i="5" s="1"/>
  <c r="I63" i="3"/>
  <c r="I64" i="3"/>
  <c r="BI65" i="5" s="1"/>
  <c r="I65" i="3"/>
  <c r="BI66" i="5" s="1"/>
  <c r="I66" i="3"/>
  <c r="I67" i="3"/>
  <c r="BI68" i="5" s="1"/>
  <c r="I68" i="3"/>
  <c r="BI69" i="5" s="1"/>
  <c r="I69" i="3"/>
  <c r="BI70" i="5" s="1"/>
  <c r="I70" i="3"/>
  <c r="BI71" i="5" s="1"/>
  <c r="I71" i="3"/>
  <c r="BI72" i="5" s="1"/>
  <c r="E72" i="3"/>
  <c r="BE73" i="5" s="1"/>
  <c r="E71" i="3"/>
  <c r="E70" i="3"/>
  <c r="BE71" i="5" s="1"/>
  <c r="E69" i="3"/>
  <c r="E68" i="3"/>
  <c r="BE69" i="5" s="1"/>
  <c r="E67" i="3"/>
  <c r="BE68" i="5" s="1"/>
  <c r="E66" i="3"/>
  <c r="BE67" i="5" s="1"/>
  <c r="E65" i="3"/>
  <c r="BE66" i="5" s="1"/>
  <c r="E64" i="3"/>
  <c r="E63" i="3"/>
  <c r="BE64" i="5" s="1"/>
  <c r="E62" i="3"/>
  <c r="BE63" i="5" s="1"/>
  <c r="E61" i="3"/>
  <c r="E60" i="3"/>
  <c r="BE61" i="5" s="1"/>
  <c r="E59" i="3"/>
  <c r="E58" i="3"/>
  <c r="E57" i="3"/>
  <c r="E56" i="3"/>
  <c r="BE57" i="5" s="1"/>
  <c r="E55" i="3"/>
  <c r="BE56" i="5" s="1"/>
  <c r="E54" i="3"/>
  <c r="E53" i="3"/>
  <c r="E52" i="3"/>
  <c r="BE53" i="5" s="1"/>
  <c r="E51" i="3"/>
  <c r="BE52" i="5" s="1"/>
  <c r="E50" i="3"/>
  <c r="E49" i="3"/>
  <c r="E48" i="3"/>
  <c r="BE49" i="5" s="1"/>
  <c r="E47" i="3"/>
  <c r="BE48" i="5" s="1"/>
  <c r="E46" i="3"/>
  <c r="BE47" i="5" s="1"/>
  <c r="E45" i="3"/>
  <c r="E44" i="3"/>
  <c r="BE45" i="5" s="1"/>
  <c r="E43" i="3"/>
  <c r="BE44" i="5" s="1"/>
  <c r="E42" i="3"/>
  <c r="E41" i="3"/>
  <c r="E40" i="3"/>
  <c r="E39" i="3"/>
  <c r="BE40" i="5" s="1"/>
  <c r="E38" i="3"/>
  <c r="BE39" i="5" s="1"/>
  <c r="E37" i="3"/>
  <c r="BE38" i="5" s="1"/>
  <c r="E36" i="3"/>
  <c r="BE37" i="5" s="1"/>
  <c r="E35" i="3"/>
  <c r="E34" i="3"/>
  <c r="E33" i="3"/>
  <c r="BE34" i="5" s="1"/>
  <c r="E32" i="3"/>
  <c r="BE33" i="5" s="1"/>
  <c r="E31" i="3"/>
  <c r="BE32" i="5" s="1"/>
  <c r="E30" i="3"/>
  <c r="BE31" i="5" s="1"/>
  <c r="E29" i="3"/>
  <c r="BE30" i="5" s="1"/>
  <c r="E28" i="3"/>
  <c r="E27" i="3"/>
  <c r="E26" i="3"/>
  <c r="BE27" i="5" s="1"/>
  <c r="E25" i="3"/>
  <c r="BE26" i="5" s="1"/>
  <c r="E24" i="3"/>
  <c r="E23" i="3"/>
  <c r="E22" i="3"/>
  <c r="BE23" i="5" s="1"/>
  <c r="E21" i="3"/>
  <c r="E20" i="3"/>
  <c r="BE21" i="5" s="1"/>
  <c r="E19" i="3"/>
  <c r="BE20" i="5" s="1"/>
  <c r="E17" i="3"/>
  <c r="E16" i="3"/>
  <c r="BE17" i="5" s="1"/>
  <c r="E15" i="3"/>
  <c r="E14" i="3"/>
  <c r="E13" i="3"/>
  <c r="E12" i="3"/>
  <c r="BE13" i="5" s="1"/>
  <c r="E11" i="3"/>
  <c r="BE12" i="5" s="1"/>
  <c r="E10" i="3"/>
  <c r="BE11" i="5" s="1"/>
  <c r="E9" i="3"/>
  <c r="BE10" i="5" s="1"/>
  <c r="E8" i="3"/>
  <c r="BA175" i="5"/>
  <c r="AZ175" i="5"/>
  <c r="AY175" i="5"/>
  <c r="AX175" i="5"/>
  <c r="AW175" i="5"/>
  <c r="AV175" i="5"/>
  <c r="AU175" i="5"/>
  <c r="AT175" i="5"/>
  <c r="AF175" i="5"/>
  <c r="AE175" i="5"/>
  <c r="AD175" i="5"/>
  <c r="AC175" i="5"/>
  <c r="AB175" i="5"/>
  <c r="AA175" i="5"/>
  <c r="Z175" i="5"/>
  <c r="Y175" i="5"/>
  <c r="K175" i="5"/>
  <c r="J175" i="5"/>
  <c r="I175" i="5"/>
  <c r="H175" i="5"/>
  <c r="E175" i="5"/>
  <c r="D175" i="5"/>
  <c r="BH173" i="5"/>
  <c r="BF173" i="5"/>
  <c r="BH172" i="5"/>
  <c r="BF172" i="5"/>
  <c r="BK171" i="5"/>
  <c r="BH171" i="5"/>
  <c r="BF171" i="5"/>
  <c r="BH170" i="5"/>
  <c r="BF170" i="5"/>
  <c r="BK169" i="5"/>
  <c r="BF169" i="5"/>
  <c r="BJ168" i="5"/>
  <c r="BH168" i="5"/>
  <c r="BF168" i="5"/>
  <c r="BJ167" i="5"/>
  <c r="BH167" i="5"/>
  <c r="BG167" i="5"/>
  <c r="BF167" i="5"/>
  <c r="BK166" i="5"/>
  <c r="BF166" i="5"/>
  <c r="BH165" i="5"/>
  <c r="BJ164" i="5"/>
  <c r="BH164" i="5"/>
  <c r="BJ163" i="5"/>
  <c r="BG163" i="5"/>
  <c r="BJ162" i="5"/>
  <c r="BH162" i="5"/>
  <c r="BE162" i="5"/>
  <c r="BJ161" i="5"/>
  <c r="BH161" i="5"/>
  <c r="BE161" i="5"/>
  <c r="BJ160" i="5"/>
  <c r="BH160" i="5"/>
  <c r="BI159" i="5"/>
  <c r="BJ158" i="5"/>
  <c r="BH158" i="5"/>
  <c r="BJ157" i="5"/>
  <c r="BH157" i="5"/>
  <c r="BJ156" i="5"/>
  <c r="BH156" i="5"/>
  <c r="BF156" i="5"/>
  <c r="BI155" i="5"/>
  <c r="BH155" i="5"/>
  <c r="BJ154" i="5"/>
  <c r="BJ153" i="5"/>
  <c r="BH153" i="5"/>
  <c r="BJ152" i="5"/>
  <c r="BH152" i="5"/>
  <c r="BJ151" i="5"/>
  <c r="BI151" i="5"/>
  <c r="BH151" i="5"/>
  <c r="BJ150" i="5"/>
  <c r="BF150" i="5"/>
  <c r="BJ149" i="5"/>
  <c r="BH148" i="5"/>
  <c r="BF148" i="5"/>
  <c r="BJ147" i="5"/>
  <c r="BK146" i="5"/>
  <c r="BJ146" i="5"/>
  <c r="BH146" i="5"/>
  <c r="BJ145" i="5"/>
  <c r="BH145" i="5"/>
  <c r="BE145" i="5"/>
  <c r="BJ144" i="5"/>
  <c r="BH144" i="5"/>
  <c r="BG144" i="5"/>
  <c r="BJ143" i="5"/>
  <c r="BJ142" i="5"/>
  <c r="BI142" i="5"/>
  <c r="BH142" i="5"/>
  <c r="BJ141" i="5"/>
  <c r="BH141" i="5"/>
  <c r="BH140" i="5"/>
  <c r="BJ139" i="5"/>
  <c r="BH139" i="5"/>
  <c r="BF139" i="5"/>
  <c r="BE139" i="5"/>
  <c r="BJ138" i="5"/>
  <c r="BH138" i="5"/>
  <c r="BJ137" i="5"/>
  <c r="BK136" i="5"/>
  <c r="BJ136" i="5"/>
  <c r="BI136" i="5"/>
  <c r="BG136" i="5"/>
  <c r="BF136" i="5"/>
  <c r="BE136" i="5"/>
  <c r="BC136" i="5"/>
  <c r="BF135" i="5"/>
  <c r="BD135" i="5"/>
  <c r="BK134" i="5"/>
  <c r="BF134" i="5"/>
  <c r="BE134" i="5"/>
  <c r="BD134" i="5"/>
  <c r="BG133" i="5"/>
  <c r="BF133" i="5"/>
  <c r="BD133" i="5"/>
  <c r="BF132" i="5"/>
  <c r="BE132" i="5"/>
  <c r="BD132" i="5"/>
  <c r="BD131" i="5"/>
  <c r="BK130" i="5"/>
  <c r="BF130" i="5"/>
  <c r="BD130" i="5"/>
  <c r="BJ129" i="5"/>
  <c r="BF129" i="5"/>
  <c r="BD129" i="5"/>
  <c r="BF128" i="5"/>
  <c r="BE128" i="5"/>
  <c r="BD128" i="5"/>
  <c r="BG127" i="5"/>
  <c r="BF127" i="5"/>
  <c r="BF126" i="5"/>
  <c r="BD126" i="5"/>
  <c r="BJ125" i="5"/>
  <c r="BF125" i="5"/>
  <c r="BD125" i="5"/>
  <c r="BG124" i="5"/>
  <c r="BF124" i="5"/>
  <c r="BE124" i="5"/>
  <c r="BD124" i="5"/>
  <c r="BJ123" i="5"/>
  <c r="BD123" i="5"/>
  <c r="BG122" i="5"/>
  <c r="BE122" i="5"/>
  <c r="BG121" i="5"/>
  <c r="BF121" i="5"/>
  <c r="BJ120" i="5"/>
  <c r="BF120" i="5"/>
  <c r="BE120" i="5"/>
  <c r="BD120" i="5"/>
  <c r="BF119" i="5"/>
  <c r="BD119" i="5"/>
  <c r="BE118" i="5"/>
  <c r="BD118" i="5"/>
  <c r="BJ117" i="5"/>
  <c r="BF117" i="5"/>
  <c r="BD117" i="5"/>
  <c r="BG116" i="5"/>
  <c r="BF116" i="5"/>
  <c r="BE116" i="5"/>
  <c r="BD116" i="5"/>
  <c r="BJ115" i="5"/>
  <c r="BF115" i="5"/>
  <c r="BD115" i="5"/>
  <c r="BF114" i="5"/>
  <c r="BE114" i="5"/>
  <c r="BD114" i="5"/>
  <c r="BF113" i="5"/>
  <c r="BD113" i="5"/>
  <c r="BG112" i="5"/>
  <c r="BF112" i="5"/>
  <c r="BE112" i="5"/>
  <c r="BD112" i="5"/>
  <c r="BJ111" i="5"/>
  <c r="BD111" i="5"/>
  <c r="BI110" i="5"/>
  <c r="BF110" i="5"/>
  <c r="BF109" i="5"/>
  <c r="BD109" i="5"/>
  <c r="BH108" i="5"/>
  <c r="BF108" i="5"/>
  <c r="BE108" i="5"/>
  <c r="BK107" i="5"/>
  <c r="BH107" i="5"/>
  <c r="BF107" i="5"/>
  <c r="BH106" i="5"/>
  <c r="BF106" i="5"/>
  <c r="BK105" i="5"/>
  <c r="BF105" i="5"/>
  <c r="BH104" i="5"/>
  <c r="BF104" i="5"/>
  <c r="BE104" i="5"/>
  <c r="BK103" i="5"/>
  <c r="BH103" i="5"/>
  <c r="BI102" i="5"/>
  <c r="BH102" i="5"/>
  <c r="BE102" i="5"/>
  <c r="BH101" i="5"/>
  <c r="BG101" i="5"/>
  <c r="BF101" i="5"/>
  <c r="BF100" i="5"/>
  <c r="BE100" i="5"/>
  <c r="BD100" i="5"/>
  <c r="BJ99" i="5"/>
  <c r="BF99" i="5"/>
  <c r="BJ98" i="5"/>
  <c r="BH98" i="5"/>
  <c r="BJ97" i="5"/>
  <c r="BK96" i="5"/>
  <c r="BJ96" i="5"/>
  <c r="BH96" i="5"/>
  <c r="BF96" i="5"/>
  <c r="BJ95" i="5"/>
  <c r="BH95" i="5"/>
  <c r="BG95" i="5"/>
  <c r="BH94" i="5"/>
  <c r="BK93" i="5"/>
  <c r="BF93" i="5"/>
  <c r="BJ92" i="5"/>
  <c r="BJ91" i="5"/>
  <c r="BJ90" i="5"/>
  <c r="BH90" i="5"/>
  <c r="BJ89" i="5"/>
  <c r="BI89" i="5"/>
  <c r="BH89" i="5"/>
  <c r="BJ88" i="5"/>
  <c r="BE88" i="5"/>
  <c r="BJ87" i="5"/>
  <c r="BI87" i="5"/>
  <c r="BJ86" i="5"/>
  <c r="BH86" i="5"/>
  <c r="BK85" i="5"/>
  <c r="BJ85" i="5"/>
  <c r="BH85" i="5"/>
  <c r="BJ84" i="5"/>
  <c r="BE84" i="5"/>
  <c r="BJ83" i="5"/>
  <c r="BI83" i="5"/>
  <c r="BH83" i="5"/>
  <c r="BJ82" i="5"/>
  <c r="BH82" i="5"/>
  <c r="BJ81" i="5"/>
  <c r="BH81" i="5"/>
  <c r="BH80" i="5"/>
  <c r="BJ79" i="5"/>
  <c r="BI79" i="5"/>
  <c r="BH79" i="5"/>
  <c r="BK78" i="5"/>
  <c r="BJ78" i="5"/>
  <c r="BH78" i="5"/>
  <c r="BK77" i="5"/>
  <c r="BJ77" i="5"/>
  <c r="BI77" i="5"/>
  <c r="BJ76" i="5"/>
  <c r="BE76" i="5"/>
  <c r="BK75" i="5"/>
  <c r="BJ75" i="5"/>
  <c r="BJ74" i="5"/>
  <c r="BH74" i="5"/>
  <c r="BF74" i="5"/>
  <c r="BJ73" i="5"/>
  <c r="BI73" i="5"/>
  <c r="BK72" i="5"/>
  <c r="BJ72" i="5"/>
  <c r="BK71" i="5"/>
  <c r="BD71" i="5"/>
  <c r="BK69" i="5"/>
  <c r="BF69" i="5"/>
  <c r="BD69" i="5"/>
  <c r="BD68" i="5"/>
  <c r="BI67" i="5"/>
  <c r="BH67" i="5"/>
  <c r="BD67" i="5"/>
  <c r="BH66" i="5"/>
  <c r="BF65" i="5"/>
  <c r="BE65" i="5"/>
  <c r="BD65" i="5"/>
  <c r="BD64" i="5"/>
  <c r="BJ63" i="5"/>
  <c r="BI63" i="5"/>
  <c r="BH63" i="5"/>
  <c r="BF63" i="5"/>
  <c r="BD63" i="5"/>
  <c r="BC63" i="5"/>
  <c r="BH62" i="5"/>
  <c r="BF62" i="5"/>
  <c r="BK61" i="5"/>
  <c r="BH61" i="5"/>
  <c r="BH60" i="5"/>
  <c r="BG60" i="5"/>
  <c r="BH59" i="5"/>
  <c r="BG58" i="5"/>
  <c r="BJ57" i="5"/>
  <c r="BH57" i="5"/>
  <c r="BI56" i="5"/>
  <c r="BH56" i="5"/>
  <c r="BK54" i="5"/>
  <c r="BF54" i="5"/>
  <c r="BK53" i="5"/>
  <c r="BJ53" i="5"/>
  <c r="BD53" i="5"/>
  <c r="BI52" i="5"/>
  <c r="BJ51" i="5"/>
  <c r="BH51" i="5"/>
  <c r="BD51" i="5"/>
  <c r="BK50" i="5"/>
  <c r="BE50" i="5"/>
  <c r="BK49" i="5"/>
  <c r="BK48" i="5"/>
  <c r="BF48" i="5"/>
  <c r="BJ47" i="5"/>
  <c r="BD47" i="5"/>
  <c r="BK46" i="5"/>
  <c r="BG46" i="5"/>
  <c r="BF45" i="5"/>
  <c r="BF44" i="5"/>
  <c r="BD44" i="5"/>
  <c r="BH42" i="5"/>
  <c r="BG42" i="5"/>
  <c r="BK41" i="5"/>
  <c r="BI41" i="5"/>
  <c r="BK40" i="5"/>
  <c r="BH40" i="5"/>
  <c r="BG39" i="5"/>
  <c r="BF39" i="5"/>
  <c r="BK37" i="5"/>
  <c r="BI37" i="5"/>
  <c r="BH36" i="5"/>
  <c r="BJ35" i="5"/>
  <c r="BF34" i="5"/>
  <c r="BJ33" i="5"/>
  <c r="BH33" i="5"/>
  <c r="BF33" i="5"/>
  <c r="BH32" i="5"/>
  <c r="BG32" i="5"/>
  <c r="BJ31" i="5"/>
  <c r="BG31" i="5"/>
  <c r="BH30" i="5"/>
  <c r="BD30" i="5"/>
  <c r="BC30" i="5"/>
  <c r="BF29" i="5"/>
  <c r="BE29" i="5"/>
  <c r="BK28" i="5"/>
  <c r="BI28" i="5"/>
  <c r="BH28" i="5"/>
  <c r="BF28" i="5"/>
  <c r="BK26" i="5"/>
  <c r="BJ26" i="5"/>
  <c r="BD26" i="5"/>
  <c r="BF25" i="5"/>
  <c r="BE25" i="5"/>
  <c r="BK24" i="5"/>
  <c r="BD24" i="5"/>
  <c r="BK23" i="5"/>
  <c r="BF23" i="5"/>
  <c r="BD23" i="5"/>
  <c r="BJ22" i="5"/>
  <c r="BF22" i="5"/>
  <c r="BI21" i="5"/>
  <c r="BF21" i="5"/>
  <c r="BD21" i="5"/>
  <c r="BK20" i="5"/>
  <c r="BJ20" i="5"/>
  <c r="BF20" i="5"/>
  <c r="BJ19" i="5"/>
  <c r="BF19" i="5"/>
  <c r="BD19" i="5"/>
  <c r="BJ18" i="5"/>
  <c r="BI18" i="5"/>
  <c r="BF18" i="5"/>
  <c r="BE18" i="5"/>
  <c r="BK17" i="5"/>
  <c r="BF17" i="5"/>
  <c r="BK16" i="5"/>
  <c r="BI16" i="5"/>
  <c r="BJ15" i="5"/>
  <c r="BF15" i="5"/>
  <c r="BE15" i="5"/>
  <c r="BK14" i="5"/>
  <c r="BJ14" i="5"/>
  <c r="BG14" i="5"/>
  <c r="BF14" i="5"/>
  <c r="BK13" i="5"/>
  <c r="BF13" i="5"/>
  <c r="BK12" i="5"/>
  <c r="BJ9" i="5"/>
  <c r="BI12" i="5"/>
  <c r="BF12" i="5"/>
  <c r="BD12" i="5"/>
  <c r="BF11" i="5"/>
  <c r="BF10" i="5"/>
  <c r="BM9" i="5"/>
  <c r="BK9" i="5"/>
  <c r="BF9" i="5"/>
  <c r="BD9" i="5"/>
  <c r="BH73" i="5"/>
  <c r="BK15" i="5" l="1"/>
  <c r="BK52" i="5"/>
  <c r="BK80" i="5"/>
  <c r="BK27" i="5"/>
  <c r="BK36" i="5"/>
  <c r="BK64" i="5"/>
  <c r="BK135" i="5"/>
  <c r="BK19" i="5"/>
  <c r="BK108" i="5"/>
  <c r="BK157" i="5"/>
  <c r="BK10" i="5"/>
  <c r="BK31" i="5"/>
  <c r="BK60" i="5"/>
  <c r="BK83" i="5"/>
  <c r="BK92" i="5"/>
  <c r="C15" i="3"/>
  <c r="BC16" i="5" s="1"/>
  <c r="C27" i="3"/>
  <c r="BC28" i="5" s="1"/>
  <c r="C35" i="3"/>
  <c r="BC36" i="5" s="1"/>
  <c r="I23" i="3"/>
  <c r="BI24" i="5" s="1"/>
  <c r="I37" i="3"/>
  <c r="BI38" i="5" s="1"/>
  <c r="BZ174" i="3"/>
  <c r="C23" i="3"/>
  <c r="BC24" i="5" s="1"/>
  <c r="BK43" i="5"/>
  <c r="BK51" i="5"/>
  <c r="BK55" i="5"/>
  <c r="BK59" i="5"/>
  <c r="BK99" i="5"/>
  <c r="BK111" i="5"/>
  <c r="BK168" i="5"/>
  <c r="BK18" i="5"/>
  <c r="BK63" i="5"/>
  <c r="BK156" i="5"/>
  <c r="BK160" i="5"/>
  <c r="BK30" i="5"/>
  <c r="BK39" i="5"/>
  <c r="BK22" i="5"/>
  <c r="BK35" i="5"/>
  <c r="BK47" i="5"/>
  <c r="BK67" i="5"/>
  <c r="BK79" i="5"/>
  <c r="BK87" i="5"/>
  <c r="BK91" i="5"/>
  <c r="BK95" i="5"/>
  <c r="BK115" i="5"/>
  <c r="BK123" i="5"/>
  <c r="BK127" i="5"/>
  <c r="BK131" i="5"/>
  <c r="BK148" i="5"/>
  <c r="BE24" i="5"/>
  <c r="BK44" i="5"/>
  <c r="BK56" i="5"/>
  <c r="BK84" i="5"/>
  <c r="BK88" i="5"/>
  <c r="BK100" i="5"/>
  <c r="BK132" i="5"/>
  <c r="BK149" i="5"/>
  <c r="BK153" i="5"/>
  <c r="BK154" i="5"/>
  <c r="BK158" i="5"/>
  <c r="J55" i="3"/>
  <c r="BJ56" i="5" s="1"/>
  <c r="BK11" i="5"/>
  <c r="BK112" i="5"/>
  <c r="BK120" i="5"/>
  <c r="BK124" i="5"/>
  <c r="BK137" i="5"/>
  <c r="BK138" i="5"/>
  <c r="BK141" i="5"/>
  <c r="BK161" i="5"/>
  <c r="BK170" i="5"/>
  <c r="BK173" i="5"/>
  <c r="C13" i="3"/>
  <c r="BC14" i="5" s="1"/>
  <c r="I46" i="3"/>
  <c r="BI47" i="5" s="1"/>
  <c r="BK104" i="5"/>
  <c r="BK116" i="5"/>
  <c r="BK128" i="5"/>
  <c r="BK145" i="5"/>
  <c r="BK165" i="5"/>
  <c r="C10" i="3"/>
  <c r="BC11" i="5" s="1"/>
  <c r="AQ175" i="5"/>
  <c r="AR175" i="5"/>
  <c r="B175" i="5"/>
  <c r="C65" i="3"/>
  <c r="BC66" i="5" s="1"/>
  <c r="C115" i="3"/>
  <c r="BC116" i="5" s="1"/>
  <c r="C121" i="3"/>
  <c r="BC122" i="5" s="1"/>
  <c r="H98" i="3"/>
  <c r="BH99" i="5" s="1"/>
  <c r="C91" i="3"/>
  <c r="BC92" i="5" s="1"/>
  <c r="B155" i="3"/>
  <c r="BB156" i="5" s="1"/>
  <c r="AL174" i="3"/>
  <c r="C157" i="3"/>
  <c r="BC158" i="5" s="1"/>
  <c r="D32" i="3"/>
  <c r="BD33" i="5" s="1"/>
  <c r="B71" i="3"/>
  <c r="BB72" i="5" s="1"/>
  <c r="BF72" i="5"/>
  <c r="BT174" i="3"/>
  <c r="BO167" i="5"/>
  <c r="BK167" i="5"/>
  <c r="BO163" i="5"/>
  <c r="BK163" i="5"/>
  <c r="BO159" i="5"/>
  <c r="BK159" i="5"/>
  <c r="BO155" i="5"/>
  <c r="BK155" i="5"/>
  <c r="BO151" i="5"/>
  <c r="BK151" i="5"/>
  <c r="BO143" i="5"/>
  <c r="BK143" i="5"/>
  <c r="BO126" i="5"/>
  <c r="BK126" i="5"/>
  <c r="BO118" i="5"/>
  <c r="BK118" i="5"/>
  <c r="BO114" i="5"/>
  <c r="BK114" i="5"/>
  <c r="BO110" i="5"/>
  <c r="BK110" i="5"/>
  <c r="BO102" i="5"/>
  <c r="BK102" i="5"/>
  <c r="BO98" i="5"/>
  <c r="BK98" i="5"/>
  <c r="BO94" i="5"/>
  <c r="BK94" i="5"/>
  <c r="BO90" i="5"/>
  <c r="BK90" i="5"/>
  <c r="BO86" i="5"/>
  <c r="BK86" i="5"/>
  <c r="BO82" i="5"/>
  <c r="BK82" i="5"/>
  <c r="BO74" i="5"/>
  <c r="BK74" i="5"/>
  <c r="BO70" i="5"/>
  <c r="BK70" i="5"/>
  <c r="BO66" i="5"/>
  <c r="BK66" i="5"/>
  <c r="BO42" i="5"/>
  <c r="BK42" i="5"/>
  <c r="BO38" i="5"/>
  <c r="BK38" i="5"/>
  <c r="BO34" i="5"/>
  <c r="BK34" i="5"/>
  <c r="BO25" i="5"/>
  <c r="BK25" i="5"/>
  <c r="B67" i="3"/>
  <c r="BB68" i="5" s="1"/>
  <c r="BF68" i="5"/>
  <c r="C69" i="3"/>
  <c r="BC70" i="5" s="1"/>
  <c r="BE70" i="5"/>
  <c r="BO139" i="5"/>
  <c r="BK139" i="5"/>
  <c r="BK58" i="5"/>
  <c r="BK62" i="5"/>
  <c r="C133" i="3"/>
  <c r="BC134" i="5" s="1"/>
  <c r="S174" i="3"/>
  <c r="I96" i="3"/>
  <c r="BI97" i="5" s="1"/>
  <c r="BW174" i="3"/>
  <c r="I24" i="3"/>
  <c r="BI25" i="5" s="1"/>
  <c r="AP174" i="3"/>
  <c r="H69" i="3"/>
  <c r="BH70" i="5" s="1"/>
  <c r="C21" i="3"/>
  <c r="BC22" i="5" s="1"/>
  <c r="BE22" i="5"/>
  <c r="C154" i="3"/>
  <c r="BC155" i="5" s="1"/>
  <c r="BE155" i="5"/>
  <c r="BO147" i="5"/>
  <c r="BK147" i="5"/>
  <c r="BK106" i="5"/>
  <c r="BK122" i="5"/>
  <c r="B8" i="3"/>
  <c r="BB9" i="5" s="1"/>
  <c r="B143" i="3"/>
  <c r="BB144" i="5" s="1"/>
  <c r="BF144" i="5"/>
  <c r="B159" i="3"/>
  <c r="BB160" i="5" s="1"/>
  <c r="BF160" i="5"/>
  <c r="C54" i="3"/>
  <c r="BC55" i="5" s="1"/>
  <c r="C98" i="3"/>
  <c r="BC99" i="5" s="1"/>
  <c r="C128" i="3"/>
  <c r="BC129" i="5" s="1"/>
  <c r="AU174" i="3"/>
  <c r="BS174" i="3"/>
  <c r="B126" i="3"/>
  <c r="BB127" i="5" s="1"/>
  <c r="C81" i="3"/>
  <c r="BC82" i="5" s="1"/>
  <c r="C85" i="3"/>
  <c r="BC86" i="5" s="1"/>
  <c r="C97" i="3"/>
  <c r="BC98" i="5" s="1"/>
  <c r="C101" i="3"/>
  <c r="BC102" i="5" s="1"/>
  <c r="C113" i="3"/>
  <c r="BC114" i="5" s="1"/>
  <c r="C160" i="3"/>
  <c r="BC161" i="5" s="1"/>
  <c r="BU174" i="3"/>
  <c r="B32" i="3"/>
  <c r="BB33" i="5" s="1"/>
  <c r="B43" i="3"/>
  <c r="BB44" i="5" s="1"/>
  <c r="B49" i="3"/>
  <c r="BB50" i="5" s="1"/>
  <c r="B100" i="3"/>
  <c r="BB101" i="5" s="1"/>
  <c r="B106" i="3"/>
  <c r="BB107" i="5" s="1"/>
  <c r="R174" i="3"/>
  <c r="C8" i="3"/>
  <c r="BC9" i="5" s="1"/>
  <c r="C150" i="3"/>
  <c r="BC151" i="5" s="1"/>
  <c r="AY174" i="3"/>
  <c r="B166" i="3"/>
  <c r="BB167" i="5" s="1"/>
  <c r="BF174" i="3"/>
  <c r="BE129" i="5"/>
  <c r="BE151" i="5"/>
  <c r="BK162" i="5"/>
  <c r="C76" i="3"/>
  <c r="BC77" i="5" s="1"/>
  <c r="C161" i="3"/>
  <c r="BC162" i="5" s="1"/>
  <c r="K31" i="3"/>
  <c r="C31" i="3" s="1"/>
  <c r="BC32" i="5" s="1"/>
  <c r="B22" i="3"/>
  <c r="BB23" i="5" s="1"/>
  <c r="B53" i="3"/>
  <c r="BB54" i="5" s="1"/>
  <c r="B56" i="3"/>
  <c r="BB57" i="5" s="1"/>
  <c r="B59" i="3"/>
  <c r="BB60" i="5" s="1"/>
  <c r="B115" i="3"/>
  <c r="BB116" i="5" s="1"/>
  <c r="B120" i="3"/>
  <c r="BB121" i="5" s="1"/>
  <c r="B121" i="3"/>
  <c r="BB122" i="5" s="1"/>
  <c r="B140" i="3"/>
  <c r="BB141" i="5" s="1"/>
  <c r="B171" i="3"/>
  <c r="BB172" i="5" s="1"/>
  <c r="B172" i="3"/>
  <c r="BB173" i="5" s="1"/>
  <c r="BK113" i="5"/>
  <c r="BK33" i="5"/>
  <c r="BE55" i="5"/>
  <c r="BK65" i="5"/>
  <c r="BK73" i="5"/>
  <c r="BK81" i="5"/>
  <c r="BK89" i="5"/>
  <c r="BE92" i="5"/>
  <c r="BK97" i="5"/>
  <c r="BE98" i="5"/>
  <c r="BI99" i="5"/>
  <c r="BK117" i="5"/>
  <c r="BK121" i="5"/>
  <c r="BK125" i="5"/>
  <c r="BK129" i="5"/>
  <c r="BK133" i="5"/>
  <c r="BI134" i="5"/>
  <c r="BK150" i="5"/>
  <c r="C73" i="3"/>
  <c r="BC74" i="5" s="1"/>
  <c r="C131" i="3"/>
  <c r="BC132" i="5" s="1"/>
  <c r="C145" i="3"/>
  <c r="BC146" i="5" s="1"/>
  <c r="C86" i="3"/>
  <c r="BC87" i="5" s="1"/>
  <c r="N174" i="3"/>
  <c r="B19" i="3"/>
  <c r="BB20" i="5" s="1"/>
  <c r="B39" i="3"/>
  <c r="BB40" i="5" s="1"/>
  <c r="B47" i="3"/>
  <c r="BB48" i="5" s="1"/>
  <c r="B65" i="3"/>
  <c r="BB66" i="5" s="1"/>
  <c r="B88" i="3"/>
  <c r="BB89" i="5" s="1"/>
  <c r="B136" i="3"/>
  <c r="BB137" i="5" s="1"/>
  <c r="B138" i="3"/>
  <c r="BB139" i="5" s="1"/>
  <c r="B150" i="3"/>
  <c r="BB151" i="5" s="1"/>
  <c r="V174" i="3"/>
  <c r="BE9" i="5"/>
  <c r="BK21" i="5"/>
  <c r="BK29" i="5"/>
  <c r="BK45" i="5"/>
  <c r="BK57" i="5"/>
  <c r="BE86" i="5"/>
  <c r="BK101" i="5"/>
  <c r="BK109" i="5"/>
  <c r="BK142" i="5"/>
  <c r="BE158" i="5"/>
  <c r="C11" i="3"/>
  <c r="BC12" i="5" s="1"/>
  <c r="C33" i="3"/>
  <c r="BC34" i="5" s="1"/>
  <c r="C41" i="3"/>
  <c r="BC42" i="5" s="1"/>
  <c r="C45" i="3"/>
  <c r="BC46" i="5" s="1"/>
  <c r="C49" i="3"/>
  <c r="BC50" i="5" s="1"/>
  <c r="C57" i="3"/>
  <c r="BC58" i="5" s="1"/>
  <c r="C68" i="3"/>
  <c r="BC69" i="5" s="1"/>
  <c r="C75" i="3"/>
  <c r="BC76" i="5" s="1"/>
  <c r="C94" i="3"/>
  <c r="BC95" i="5" s="1"/>
  <c r="C104" i="3"/>
  <c r="BC105" i="5" s="1"/>
  <c r="C114" i="3"/>
  <c r="BC115" i="5" s="1"/>
  <c r="C118" i="3"/>
  <c r="BC119" i="5" s="1"/>
  <c r="C138" i="3"/>
  <c r="BC139" i="5" s="1"/>
  <c r="C142" i="3"/>
  <c r="BC143" i="5" s="1"/>
  <c r="C168" i="3"/>
  <c r="BC169" i="5" s="1"/>
  <c r="C170" i="3"/>
  <c r="BC171" i="5" s="1"/>
  <c r="D24" i="3"/>
  <c r="BD25" i="5" s="1"/>
  <c r="B33" i="3"/>
  <c r="BB34" i="5" s="1"/>
  <c r="B38" i="3"/>
  <c r="BB39" i="5" s="1"/>
  <c r="B62" i="3"/>
  <c r="BB63" i="5" s="1"/>
  <c r="B78" i="3"/>
  <c r="BB79" i="5" s="1"/>
  <c r="B111" i="3"/>
  <c r="BB112" i="5" s="1"/>
  <c r="B146" i="3"/>
  <c r="BB147" i="5" s="1"/>
  <c r="H165" i="3"/>
  <c r="BH166" i="5" s="1"/>
  <c r="Z174" i="3"/>
  <c r="P174" i="3"/>
  <c r="BE36" i="5"/>
  <c r="BJ39" i="5"/>
  <c r="BE46" i="5"/>
  <c r="BK140" i="5"/>
  <c r="BK152" i="5"/>
  <c r="C14" i="3"/>
  <c r="BC15" i="5" s="1"/>
  <c r="E174" i="3"/>
  <c r="C17" i="3"/>
  <c r="BC18" i="5" s="1"/>
  <c r="C51" i="3"/>
  <c r="BC52" i="5" s="1"/>
  <c r="BE90" i="5"/>
  <c r="C89" i="3"/>
  <c r="BC90" i="5" s="1"/>
  <c r="C122" i="3"/>
  <c r="BC123" i="5" s="1"/>
  <c r="AA174" i="3"/>
  <c r="M62" i="3"/>
  <c r="B63" i="3"/>
  <c r="BB64" i="5" s="1"/>
  <c r="B85" i="3"/>
  <c r="BB86" i="5" s="1"/>
  <c r="B114" i="3"/>
  <c r="BB115" i="5" s="1"/>
  <c r="B134" i="3"/>
  <c r="BB135" i="5" s="1"/>
  <c r="B148" i="3"/>
  <c r="BB149" i="5" s="1"/>
  <c r="B164" i="3"/>
  <c r="BB165" i="5" s="1"/>
  <c r="BO164" i="5"/>
  <c r="BE156" i="5"/>
  <c r="C155" i="3"/>
  <c r="BC156" i="5" s="1"/>
  <c r="B14" i="3"/>
  <c r="BB15" i="5" s="1"/>
  <c r="BJ28" i="5"/>
  <c r="B27" i="3"/>
  <c r="BB28" i="5" s="1"/>
  <c r="D30" i="3"/>
  <c r="X174" i="3"/>
  <c r="BE14" i="5"/>
  <c r="BE16" i="5"/>
  <c r="BJ34" i="5"/>
  <c r="BE42" i="5"/>
  <c r="BI95" i="5"/>
  <c r="BE105" i="5"/>
  <c r="BK119" i="5"/>
  <c r="BK144" i="5"/>
  <c r="BE146" i="5"/>
  <c r="BE171" i="5"/>
  <c r="BE41" i="5"/>
  <c r="C40" i="3"/>
  <c r="BC41" i="5" s="1"/>
  <c r="C64" i="3"/>
  <c r="BC65" i="5" s="1"/>
  <c r="C82" i="3"/>
  <c r="BC83" i="5" s="1"/>
  <c r="C117" i="3"/>
  <c r="BC118" i="5" s="1"/>
  <c r="C134" i="3"/>
  <c r="BC135" i="5" s="1"/>
  <c r="B45" i="3"/>
  <c r="BB46" i="5" s="1"/>
  <c r="B61" i="3"/>
  <c r="BB62" i="5" s="1"/>
  <c r="B129" i="3"/>
  <c r="BB130" i="5" s="1"/>
  <c r="B160" i="3"/>
  <c r="BB161" i="5" s="1"/>
  <c r="BE82" i="5"/>
  <c r="C38" i="3"/>
  <c r="BC39" i="5" s="1"/>
  <c r="C92" i="3"/>
  <c r="BC93" i="5" s="1"/>
  <c r="BE159" i="5"/>
  <c r="C158" i="3"/>
  <c r="BC159" i="5" s="1"/>
  <c r="G174" i="3"/>
  <c r="H108" i="3"/>
  <c r="BH109" i="5" s="1"/>
  <c r="H42" i="3"/>
  <c r="BH43" i="5" s="1"/>
  <c r="L22" i="3"/>
  <c r="D26" i="3"/>
  <c r="BD27" i="5" s="1"/>
  <c r="C19" i="3"/>
  <c r="BC20" i="5" s="1"/>
  <c r="C25" i="3"/>
  <c r="BC26" i="5" s="1"/>
  <c r="C56" i="3"/>
  <c r="BC57" i="5" s="1"/>
  <c r="C59" i="3"/>
  <c r="BC60" i="5" s="1"/>
  <c r="C70" i="3"/>
  <c r="BC71" i="5" s="1"/>
  <c r="C67" i="3"/>
  <c r="BC68" i="5" s="1"/>
  <c r="C63" i="3"/>
  <c r="BC64" i="5" s="1"/>
  <c r="C9" i="3"/>
  <c r="C78" i="3"/>
  <c r="BC79" i="5" s="1"/>
  <c r="C83" i="3"/>
  <c r="BC84" i="5" s="1"/>
  <c r="C95" i="3"/>
  <c r="BC96" i="5" s="1"/>
  <c r="C126" i="3"/>
  <c r="BC127" i="5" s="1"/>
  <c r="C139" i="3"/>
  <c r="BC140" i="5" s="1"/>
  <c r="C144" i="3"/>
  <c r="BC145" i="5" s="1"/>
  <c r="C151" i="3"/>
  <c r="BC152" i="5" s="1"/>
  <c r="B10" i="3"/>
  <c r="BB11" i="5" s="1"/>
  <c r="B18" i="3"/>
  <c r="BB19" i="5" s="1"/>
  <c r="B77" i="3"/>
  <c r="BB78" i="5" s="1"/>
  <c r="B109" i="3"/>
  <c r="BB110" i="5" s="1"/>
  <c r="B118" i="3"/>
  <c r="BB119" i="5" s="1"/>
  <c r="B131" i="3"/>
  <c r="BB132" i="5" s="1"/>
  <c r="B135" i="3"/>
  <c r="BB136" i="5" s="1"/>
  <c r="B161" i="3"/>
  <c r="BB162" i="5" s="1"/>
  <c r="B163" i="3"/>
  <c r="BB164" i="5" s="1"/>
  <c r="BO68" i="5"/>
  <c r="C43" i="3"/>
  <c r="BC44" i="5" s="1"/>
  <c r="C66" i="3"/>
  <c r="BC67" i="5" s="1"/>
  <c r="C90" i="3"/>
  <c r="BC91" i="5" s="1"/>
  <c r="C102" i="3"/>
  <c r="BC103" i="5" s="1"/>
  <c r="C105" i="3"/>
  <c r="BC106" i="5" s="1"/>
  <c r="C110" i="3"/>
  <c r="BC111" i="5" s="1"/>
  <c r="C125" i="3"/>
  <c r="BC126" i="5" s="1"/>
  <c r="C148" i="3"/>
  <c r="BC149" i="5" s="1"/>
  <c r="C162" i="3"/>
  <c r="BC163" i="5" s="1"/>
  <c r="C164" i="3"/>
  <c r="BC165" i="5" s="1"/>
  <c r="C171" i="3"/>
  <c r="BC172" i="5" s="1"/>
  <c r="C132" i="3"/>
  <c r="BC133" i="5" s="1"/>
  <c r="C124" i="3"/>
  <c r="BC125" i="5" s="1"/>
  <c r="C120" i="3"/>
  <c r="BC121" i="5" s="1"/>
  <c r="C108" i="3"/>
  <c r="BC109" i="5" s="1"/>
  <c r="C96" i="3"/>
  <c r="BC97" i="5" s="1"/>
  <c r="C88" i="3"/>
  <c r="BC89" i="5" s="1"/>
  <c r="C80" i="3"/>
  <c r="BC81" i="5" s="1"/>
  <c r="C52" i="3"/>
  <c r="BC53" i="5" s="1"/>
  <c r="B16" i="3"/>
  <c r="BB17" i="5" s="1"/>
  <c r="B28" i="3"/>
  <c r="BB29" i="5" s="1"/>
  <c r="B34" i="3"/>
  <c r="BB35" i="5" s="1"/>
  <c r="B36" i="3"/>
  <c r="BB37" i="5" s="1"/>
  <c r="B84" i="3"/>
  <c r="BB85" i="5" s="1"/>
  <c r="B95" i="3"/>
  <c r="BB96" i="5" s="1"/>
  <c r="B141" i="3"/>
  <c r="BB142" i="5" s="1"/>
  <c r="B151" i="3"/>
  <c r="BB152" i="5" s="1"/>
  <c r="C79" i="3"/>
  <c r="BC80" i="5" s="1"/>
  <c r="C99" i="3"/>
  <c r="BC100" i="5" s="1"/>
  <c r="C107" i="3"/>
  <c r="BC108" i="5" s="1"/>
  <c r="C111" i="3"/>
  <c r="BC112" i="5" s="1"/>
  <c r="C127" i="3"/>
  <c r="BC128" i="5" s="1"/>
  <c r="C130" i="3"/>
  <c r="BC131" i="5" s="1"/>
  <c r="B12" i="3"/>
  <c r="BB13" i="5" s="1"/>
  <c r="B40" i="3"/>
  <c r="BB41" i="5" s="1"/>
  <c r="B50" i="3"/>
  <c r="BB51" i="5" s="1"/>
  <c r="B51" i="3"/>
  <c r="BB52" i="5" s="1"/>
  <c r="B68" i="3"/>
  <c r="BB69" i="5" s="1"/>
  <c r="B73" i="3"/>
  <c r="BB74" i="5" s="1"/>
  <c r="B82" i="3"/>
  <c r="BB83" i="5" s="1"/>
  <c r="B94" i="3"/>
  <c r="BB95" i="5" s="1"/>
  <c r="B103" i="3"/>
  <c r="BB104" i="5" s="1"/>
  <c r="B105" i="3"/>
  <c r="BB106" i="5" s="1"/>
  <c r="B123" i="3"/>
  <c r="BB124" i="5" s="1"/>
  <c r="B167" i="3"/>
  <c r="BB168" i="5" s="1"/>
  <c r="BC10" i="5"/>
  <c r="C53" i="3"/>
  <c r="BC54" i="5" s="1"/>
  <c r="BE54" i="5"/>
  <c r="B15" i="3"/>
  <c r="BB16" i="5" s="1"/>
  <c r="BF16" i="5"/>
  <c r="B35" i="3"/>
  <c r="BB36" i="5" s="1"/>
  <c r="BF36" i="5"/>
  <c r="B92" i="3"/>
  <c r="BB93" i="5" s="1"/>
  <c r="BH93" i="5"/>
  <c r="BH117" i="5"/>
  <c r="B116" i="3"/>
  <c r="BB117" i="5" s="1"/>
  <c r="B132" i="3"/>
  <c r="BB133" i="5" s="1"/>
  <c r="BH133" i="5"/>
  <c r="B137" i="3"/>
  <c r="BB138" i="5" s="1"/>
  <c r="BF138" i="5"/>
  <c r="BF35" i="5"/>
  <c r="BE80" i="5"/>
  <c r="BD110" i="5"/>
  <c r="BF137" i="5"/>
  <c r="C34" i="3"/>
  <c r="BC35" i="5" s="1"/>
  <c r="BE35" i="5"/>
  <c r="BI27" i="5"/>
  <c r="C26" i="3"/>
  <c r="BC27" i="5" s="1"/>
  <c r="C152" i="3"/>
  <c r="BC153" i="5" s="1"/>
  <c r="BE153" i="5"/>
  <c r="BG150" i="5"/>
  <c r="C149" i="3"/>
  <c r="BC150" i="5" s="1"/>
  <c r="C112" i="3"/>
  <c r="BC113" i="5" s="1"/>
  <c r="C84" i="3"/>
  <c r="BC85" i="5" s="1"/>
  <c r="BG29" i="5"/>
  <c r="C28" i="3"/>
  <c r="BC29" i="5" s="1"/>
  <c r="BG25" i="5"/>
  <c r="BG21" i="5"/>
  <c r="C20" i="3"/>
  <c r="BC21" i="5" s="1"/>
  <c r="BG17" i="5"/>
  <c r="C16" i="3"/>
  <c r="BC17" i="5" s="1"/>
  <c r="BG13" i="5"/>
  <c r="C12" i="3"/>
  <c r="BC13" i="5" s="1"/>
  <c r="B26" i="3"/>
  <c r="BB27" i="5" s="1"/>
  <c r="B54" i="3"/>
  <c r="BB55" i="5" s="1"/>
  <c r="BF75" i="5"/>
  <c r="B74" i="3"/>
  <c r="BB75" i="5" s="1"/>
  <c r="B75" i="3"/>
  <c r="BB76" i="5" s="1"/>
  <c r="BF76" i="5"/>
  <c r="BF90" i="5"/>
  <c r="B89" i="3"/>
  <c r="BB90" i="5" s="1"/>
  <c r="B90" i="3"/>
  <c r="BB91" i="5" s="1"/>
  <c r="B102" i="3"/>
  <c r="BB103" i="5" s="1"/>
  <c r="BF103" i="5"/>
  <c r="B117" i="3"/>
  <c r="BB118" i="5" s="1"/>
  <c r="BF118" i="5"/>
  <c r="BF131" i="5"/>
  <c r="B130" i="3"/>
  <c r="BB131" i="5" s="1"/>
  <c r="B154" i="3"/>
  <c r="BB155" i="5" s="1"/>
  <c r="BJ155" i="5"/>
  <c r="BH163" i="5"/>
  <c r="B162" i="3"/>
  <c r="BB163" i="5" s="1"/>
  <c r="BD13" i="5"/>
  <c r="BE28" i="5"/>
  <c r="BG53" i="5"/>
  <c r="BG85" i="5"/>
  <c r="BD95" i="5"/>
  <c r="BG125" i="5"/>
  <c r="C32" i="3"/>
  <c r="BC33" i="5" s="1"/>
  <c r="C48" i="3"/>
  <c r="BC49" i="5" s="1"/>
  <c r="C61" i="3"/>
  <c r="BC62" i="5" s="1"/>
  <c r="BE62" i="5"/>
  <c r="C109" i="3"/>
  <c r="BC110" i="5" s="1"/>
  <c r="BE110" i="5"/>
  <c r="C136" i="3"/>
  <c r="BC137" i="5" s="1"/>
  <c r="BE137" i="5"/>
  <c r="C141" i="3"/>
  <c r="BC142" i="5" s="1"/>
  <c r="BI148" i="5"/>
  <c r="C147" i="3"/>
  <c r="BC148" i="5" s="1"/>
  <c r="BE164" i="5"/>
  <c r="C163" i="3"/>
  <c r="BC164" i="5" s="1"/>
  <c r="C165" i="3"/>
  <c r="BC166" i="5" s="1"/>
  <c r="B9" i="3"/>
  <c r="F174" i="3"/>
  <c r="BF24" i="5"/>
  <c r="B23" i="3"/>
  <c r="BB24" i="5" s="1"/>
  <c r="B24" i="3"/>
  <c r="BB25" i="5" s="1"/>
  <c r="B58" i="3"/>
  <c r="BB59" i="5" s="1"/>
  <c r="BJ59" i="5"/>
  <c r="B72" i="3"/>
  <c r="BB73" i="5" s="1"/>
  <c r="BH97" i="5"/>
  <c r="B96" i="3"/>
  <c r="BB97" i="5" s="1"/>
  <c r="B101" i="3"/>
  <c r="BB102" i="5" s="1"/>
  <c r="B112" i="3"/>
  <c r="BB113" i="5" s="1"/>
  <c r="BH113" i="5"/>
  <c r="BH125" i="5"/>
  <c r="B124" i="3"/>
  <c r="BB125" i="5" s="1"/>
  <c r="C129" i="3"/>
  <c r="BC130" i="5" s="1"/>
  <c r="BE130" i="5"/>
  <c r="BE144" i="5"/>
  <c r="C143" i="3"/>
  <c r="BC144" i="5" s="1"/>
  <c r="B11" i="3"/>
  <c r="BB12" i="5" s="1"/>
  <c r="BJ12" i="5"/>
  <c r="B76" i="3"/>
  <c r="BB77" i="5" s="1"/>
  <c r="BH77" i="5"/>
  <c r="B80" i="3"/>
  <c r="BB81" i="5" s="1"/>
  <c r="B104" i="3"/>
  <c r="BB105" i="5" s="1"/>
  <c r="BH105" i="5"/>
  <c r="C50" i="3"/>
  <c r="BC51" i="5" s="1"/>
  <c r="BE51" i="5"/>
  <c r="BI23" i="5"/>
  <c r="C22" i="3"/>
  <c r="BC23" i="5" s="1"/>
  <c r="BI19" i="5"/>
  <c r="C18" i="3"/>
  <c r="BC19" i="5" s="1"/>
  <c r="I174" i="3"/>
  <c r="BI10" i="5"/>
  <c r="C166" i="3"/>
  <c r="BC167" i="5" s="1"/>
  <c r="BE167" i="5"/>
  <c r="C169" i="3"/>
  <c r="BC170" i="5" s="1"/>
  <c r="BG170" i="5"/>
  <c r="BG154" i="5"/>
  <c r="C153" i="3"/>
  <c r="BC154" i="5" s="1"/>
  <c r="BG138" i="5"/>
  <c r="C137" i="3"/>
  <c r="BC138" i="5" s="1"/>
  <c r="C116" i="3"/>
  <c r="BC117" i="5" s="1"/>
  <c r="C100" i="3"/>
  <c r="BC101" i="5" s="1"/>
  <c r="BG61" i="5"/>
  <c r="C60" i="3"/>
  <c r="BC61" i="5" s="1"/>
  <c r="BG45" i="5"/>
  <c r="C44" i="3"/>
  <c r="BC45" i="5" s="1"/>
  <c r="BG37" i="5"/>
  <c r="C36" i="3"/>
  <c r="BC37" i="5" s="1"/>
  <c r="BE60" i="5"/>
  <c r="BI64" i="5"/>
  <c r="C72" i="3"/>
  <c r="BC73" i="5" s="1"/>
  <c r="BF37" i="5"/>
  <c r="BF57" i="5"/>
  <c r="BE91" i="5"/>
  <c r="BG109" i="5"/>
  <c r="BH119" i="5"/>
  <c r="BJ121" i="5"/>
  <c r="BE163" i="5"/>
  <c r="C30" i="3"/>
  <c r="BC31" i="5" s="1"/>
  <c r="C42" i="3"/>
  <c r="BC43" i="5" s="1"/>
  <c r="BE43" i="5"/>
  <c r="C58" i="3"/>
  <c r="BC59" i="5" s="1"/>
  <c r="BE59" i="5"/>
  <c r="C77" i="3"/>
  <c r="BC78" i="5" s="1"/>
  <c r="BE78" i="5"/>
  <c r="C93" i="3"/>
  <c r="BC94" i="5" s="1"/>
  <c r="BE94" i="5"/>
  <c r="C106" i="3"/>
  <c r="BC107" i="5" s="1"/>
  <c r="C119" i="3"/>
  <c r="BC120" i="5" s="1"/>
  <c r="C146" i="3"/>
  <c r="BC147" i="5" s="1"/>
  <c r="BE147" i="5"/>
  <c r="BE160" i="5"/>
  <c r="C159" i="3"/>
  <c r="BC160" i="5" s="1"/>
  <c r="B37" i="3"/>
  <c r="BB38" i="5" s="1"/>
  <c r="BH38" i="5"/>
  <c r="B57" i="3"/>
  <c r="BB58" i="5" s="1"/>
  <c r="BH58" i="5"/>
  <c r="B81" i="3"/>
  <c r="BB82" i="5" s="1"/>
  <c r="BF82" i="5"/>
  <c r="B93" i="3"/>
  <c r="BB94" i="5" s="1"/>
  <c r="B97" i="3"/>
  <c r="BB98" i="5" s="1"/>
  <c r="BF98" i="5"/>
  <c r="BF111" i="5"/>
  <c r="B110" i="3"/>
  <c r="BB111" i="5" s="1"/>
  <c r="B122" i="3"/>
  <c r="BB123" i="5" s="1"/>
  <c r="BF123" i="5"/>
  <c r="B125" i="3"/>
  <c r="BB126" i="5" s="1"/>
  <c r="B139" i="3"/>
  <c r="BB140" i="5" s="1"/>
  <c r="B152" i="3"/>
  <c r="BB153" i="5" s="1"/>
  <c r="B168" i="3"/>
  <c r="BB169" i="5" s="1"/>
  <c r="C71" i="3"/>
  <c r="BC72" i="5" s="1"/>
  <c r="C167" i="3"/>
  <c r="BC168" i="5" s="1"/>
  <c r="BE168" i="5"/>
  <c r="B25" i="3"/>
  <c r="BB26" i="5" s="1"/>
  <c r="B44" i="3"/>
  <c r="BB45" i="5" s="1"/>
  <c r="B52" i="3"/>
  <c r="BB53" i="5" s="1"/>
  <c r="B70" i="3"/>
  <c r="BB71" i="5" s="1"/>
  <c r="B91" i="3"/>
  <c r="BB92" i="5" s="1"/>
  <c r="B113" i="3"/>
  <c r="BB114" i="5" s="1"/>
  <c r="B128" i="3"/>
  <c r="BB129" i="5" s="1"/>
  <c r="B133" i="3"/>
  <c r="BB134" i="5" s="1"/>
  <c r="B145" i="3"/>
  <c r="BB146" i="5" s="1"/>
  <c r="B158" i="3"/>
  <c r="BB159" i="5" s="1"/>
  <c r="BH159" i="5"/>
  <c r="BF152" i="5"/>
  <c r="BE58" i="5"/>
  <c r="BE72" i="5"/>
  <c r="BK76" i="5"/>
  <c r="BE165" i="5"/>
  <c r="C39" i="3"/>
  <c r="BC40" i="5" s="1"/>
  <c r="C47" i="3"/>
  <c r="BC48" i="5" s="1"/>
  <c r="C55" i="3"/>
  <c r="BC56" i="5" s="1"/>
  <c r="C74" i="3"/>
  <c r="BC75" i="5" s="1"/>
  <c r="C87" i="3"/>
  <c r="BC88" i="5" s="1"/>
  <c r="C103" i="3"/>
  <c r="BC104" i="5" s="1"/>
  <c r="C123" i="3"/>
  <c r="BC124" i="5" s="1"/>
  <c r="C140" i="3"/>
  <c r="BC141" i="5" s="1"/>
  <c r="C156" i="3"/>
  <c r="BC157" i="5" s="1"/>
  <c r="C172" i="3"/>
  <c r="BC173" i="5" s="1"/>
  <c r="BO172" i="5"/>
  <c r="BK172" i="5"/>
  <c r="B13" i="3"/>
  <c r="BB14" i="5" s="1"/>
  <c r="B20" i="3"/>
  <c r="BB21" i="5" s="1"/>
  <c r="B21" i="3"/>
  <c r="BB22" i="5" s="1"/>
  <c r="B41" i="3"/>
  <c r="BB42" i="5" s="1"/>
  <c r="B46" i="3"/>
  <c r="BB47" i="5" s="1"/>
  <c r="B60" i="3"/>
  <c r="BB61" i="5" s="1"/>
  <c r="B64" i="3"/>
  <c r="BB65" i="5" s="1"/>
  <c r="B79" i="3"/>
  <c r="BB80" i="5" s="1"/>
  <c r="B86" i="3"/>
  <c r="BB87" i="5" s="1"/>
  <c r="B87" i="3"/>
  <c r="BB88" i="5" s="1"/>
  <c r="B107" i="3"/>
  <c r="BB108" i="5" s="1"/>
  <c r="B127" i="3"/>
  <c r="BB128" i="5" s="1"/>
  <c r="B142" i="3"/>
  <c r="BB143" i="5" s="1"/>
  <c r="BH143" i="5"/>
  <c r="B144" i="3"/>
  <c r="BB145" i="5" s="1"/>
  <c r="B147" i="3"/>
  <c r="BB148" i="5" s="1"/>
  <c r="BF157" i="5"/>
  <c r="B156" i="3"/>
  <c r="BB157" i="5" s="1"/>
  <c r="B157" i="3"/>
  <c r="BB158" i="5" s="1"/>
  <c r="B169" i="3"/>
  <c r="BB170" i="5" s="1"/>
  <c r="B153" i="3"/>
  <c r="BB154" i="5" s="1"/>
  <c r="B170" i="3"/>
  <c r="BB171" i="5" s="1"/>
  <c r="B17" i="3"/>
  <c r="BB18" i="5" s="1"/>
  <c r="B29" i="3"/>
  <c r="BB30" i="5" s="1"/>
  <c r="B31" i="3"/>
  <c r="BB32" i="5" s="1"/>
  <c r="B48" i="3"/>
  <c r="BB49" i="5" s="1"/>
  <c r="B66" i="3"/>
  <c r="BB67" i="5" s="1"/>
  <c r="B83" i="3"/>
  <c r="BB84" i="5" s="1"/>
  <c r="B99" i="3"/>
  <c r="BB100" i="5" s="1"/>
  <c r="B119" i="3"/>
  <c r="BB120" i="5" s="1"/>
  <c r="B149" i="3"/>
  <c r="BB150" i="5" s="1"/>
  <c r="B165" i="3"/>
  <c r="BB166" i="5" s="1"/>
  <c r="BN175" i="5"/>
  <c r="J174" i="3" l="1"/>
  <c r="C24" i="3"/>
  <c r="BC25" i="5" s="1"/>
  <c r="C46" i="3"/>
  <c r="BC47" i="5" s="1"/>
  <c r="C37" i="3"/>
  <c r="BC38" i="5" s="1"/>
  <c r="BC175" i="5" s="1"/>
  <c r="K174" i="3"/>
  <c r="B98" i="3"/>
  <c r="BB99" i="5" s="1"/>
  <c r="B55" i="3"/>
  <c r="BB56" i="5" s="1"/>
  <c r="B108" i="3"/>
  <c r="BB109" i="5" s="1"/>
  <c r="B69" i="3"/>
  <c r="BB70" i="5" s="1"/>
  <c r="BO32" i="5"/>
  <c r="BO175" i="5" s="1"/>
  <c r="BK32" i="5"/>
  <c r="BK175" i="5" s="1"/>
  <c r="H174" i="3"/>
  <c r="L174" i="3"/>
  <c r="BL23" i="5"/>
  <c r="BL175" i="5" s="1"/>
  <c r="B42" i="3"/>
  <c r="BB43" i="5" s="1"/>
  <c r="BM63" i="5"/>
  <c r="BM175" i="5" s="1"/>
  <c r="M174" i="3"/>
  <c r="B30" i="3"/>
  <c r="BB31" i="5" s="1"/>
  <c r="BD31" i="5"/>
  <c r="BD175" i="5" s="1"/>
  <c r="D174" i="3"/>
  <c r="BJ175" i="5"/>
  <c r="BG175" i="5"/>
  <c r="BF175" i="5"/>
  <c r="BE175" i="5"/>
  <c r="BI175" i="5"/>
  <c r="BH175" i="5"/>
  <c r="B174" i="3"/>
  <c r="BB10" i="5"/>
  <c r="C174" i="3" l="1"/>
  <c r="BB175" i="5"/>
  <c r="AM22" i="5" l="1"/>
  <c r="AJ22" i="5"/>
  <c r="AK22" i="5" s="1"/>
  <c r="AK175" i="5" s="1"/>
  <c r="AP22" i="5"/>
  <c r="AO22" i="5" s="1"/>
  <c r="AO175" i="5" s="1"/>
  <c r="W175" i="5"/>
  <c r="AL22" i="5" l="1"/>
  <c r="AL175" i="5" s="1"/>
  <c r="AM175" i="5"/>
</calcChain>
</file>

<file path=xl/comments1.xml><?xml version="1.0" encoding="utf-8"?>
<comments xmlns="http://schemas.openxmlformats.org/spreadsheetml/2006/main">
  <authors>
    <author>Erin Matson</author>
  </authors>
  <commentList>
    <comment ref="T175" authorId="0" shapeId="0">
      <text>
        <r>
          <rPr>
            <b/>
            <sz val="9"/>
            <color indexed="81"/>
            <rFont val="Tahoma"/>
            <family val="2"/>
          </rPr>
          <t>Erin Matson:</t>
        </r>
        <r>
          <rPr>
            <sz val="9"/>
            <color indexed="81"/>
            <rFont val="Tahoma"/>
            <family val="2"/>
          </rPr>
          <t xml:space="preserve">
this sum won't update automatically -- Q column numbers won't sum with SUM function. I couldn't figure it out.</t>
        </r>
      </text>
    </comment>
    <comment ref="AJ175" authorId="0" shapeId="0">
      <text>
        <r>
          <rPr>
            <b/>
            <sz val="9"/>
            <color indexed="81"/>
            <rFont val="Tahoma"/>
            <family val="2"/>
          </rPr>
          <t>Erin Matson:</t>
        </r>
        <r>
          <rPr>
            <sz val="9"/>
            <color indexed="81"/>
            <rFont val="Tahoma"/>
            <family val="2"/>
          </rPr>
          <t xml:space="preserve">
this cell won't SUM automatically</t>
        </r>
      </text>
    </comment>
    <comment ref="AP175" authorId="0" shapeId="0">
      <text>
        <r>
          <rPr>
            <b/>
            <sz val="9"/>
            <color indexed="81"/>
            <rFont val="Tahoma"/>
            <family val="2"/>
          </rPr>
          <t>Erin Matson:</t>
        </r>
        <r>
          <rPr>
            <sz val="9"/>
            <color indexed="81"/>
            <rFont val="Tahoma"/>
            <family val="2"/>
          </rPr>
          <t xml:space="preserve">
this cell also won't SUM automatically</t>
        </r>
      </text>
    </comment>
  </commentList>
</comments>
</file>

<file path=xl/sharedStrings.xml><?xml version="1.0" encoding="utf-8"?>
<sst xmlns="http://schemas.openxmlformats.org/spreadsheetml/2006/main" count="1393" uniqueCount="854">
  <si>
    <t>Country</t>
  </si>
  <si>
    <t>Economy-wide / multisector</t>
  </si>
  <si>
    <t>Excludes land / forest target</t>
  </si>
  <si>
    <t>Sectoral</t>
  </si>
  <si>
    <t>Unconditional</t>
  </si>
  <si>
    <t>Conditional</t>
  </si>
  <si>
    <t>Adaptation</t>
  </si>
  <si>
    <t>Silviculture</t>
  </si>
  <si>
    <t>Assisted Regeneration</t>
  </si>
  <si>
    <t>Agroforestry</t>
  </si>
  <si>
    <t>Improved Fallow</t>
  </si>
  <si>
    <t>Planted Forests and Woodlots</t>
  </si>
  <si>
    <t>Forest Landscape Restoration activities</t>
  </si>
  <si>
    <t>hectares</t>
  </si>
  <si>
    <t>Watershed Protection - Mitigation</t>
  </si>
  <si>
    <t>Watershed Protection - Adaptation</t>
  </si>
  <si>
    <t>Key</t>
  </si>
  <si>
    <t>Units</t>
  </si>
  <si>
    <t>0= no; 1 = yes</t>
  </si>
  <si>
    <t xml:space="preserve">tons </t>
  </si>
  <si>
    <t>Forest Landscape Restoration:  Planted forests and woodlots, Adaptation, unconditional</t>
  </si>
  <si>
    <t>Forest Landscape Restoration:  Planted forests and woodlots, Adaptation, conditional</t>
  </si>
  <si>
    <t>Forest Landscape Restoration:  Planted forests and woodlots, Mitigation, unconditional</t>
  </si>
  <si>
    <t>Forest Landscape Restoration:  Planted forests and woodlots, Mitigation, conditional</t>
  </si>
  <si>
    <t>Forest Landscape Restoration:  Silviculture, Mitigation, unconditional</t>
  </si>
  <si>
    <t>Forest Landscape Restoration:  Silviculture, Mitigation, conditional</t>
  </si>
  <si>
    <t>Forest Landscape Restoration:  Silviculture, Adaptation, unconditional</t>
  </si>
  <si>
    <t>Forest Landscape Restoration:  Silviculture, Adaptation, conditional</t>
  </si>
  <si>
    <t>Forest Target: Type, non-emissions target</t>
  </si>
  <si>
    <t>Forest Target: Type, unconditional</t>
  </si>
  <si>
    <t xml:space="preserve">Forest Target: Type, conditional </t>
  </si>
  <si>
    <t>FT-EconWideMulti</t>
  </si>
  <si>
    <t>FT-Adapt</t>
  </si>
  <si>
    <t>FT-Type-NonEmission</t>
  </si>
  <si>
    <t>FT-Type-UnCon</t>
  </si>
  <si>
    <t>FT-Type-Con</t>
  </si>
  <si>
    <t>FLR-PlantForestWood-Mit-Uncon (tons)</t>
  </si>
  <si>
    <t>FLR-PlantForestWood-Mit-Con (tons)</t>
  </si>
  <si>
    <t>FLR-PlantForestWood-Adapt-Uncon (tons)</t>
  </si>
  <si>
    <t>FLR-PlantForestWood-Adapt-Con (tons)</t>
  </si>
  <si>
    <t>FLR-Silviculture-Mit-Uncon (tons)</t>
  </si>
  <si>
    <t>FLR-Silviculture-Mit-Con (tons)</t>
  </si>
  <si>
    <t>FLR-Silviculture-Adapt-Uncon (tons)</t>
  </si>
  <si>
    <t>FLR-Silviculture-Adapt-Con (tons)</t>
  </si>
  <si>
    <t>FLR- PlantForestWood -Mit-Uncon (ha)</t>
  </si>
  <si>
    <t>FLR-PlantForestWood-Mit-Con (ha)</t>
  </si>
  <si>
    <t>FLR-PlantForestWood-Adapt-Uncon (ha)</t>
  </si>
  <si>
    <t>FLR-PlantForestWood-Adapt-Con (ha)</t>
  </si>
  <si>
    <t>FLR- Silviculture -Mit-Uncon (ha)</t>
  </si>
  <si>
    <t>FLR-Silviculture-Mit-Con (ha)</t>
  </si>
  <si>
    <t>FLR-Silviculture-Adapt-Uncon (ha)</t>
  </si>
  <si>
    <t>FLR-Silviculture-Adapt-Con (ha)</t>
  </si>
  <si>
    <t>FT-Sectoral</t>
  </si>
  <si>
    <t>Unconditional - hectares</t>
  </si>
  <si>
    <t>Unconditional - tons</t>
  </si>
  <si>
    <t>Conditional - hectares</t>
  </si>
  <si>
    <t>Planted Forests and Woodlots - Adaptation</t>
  </si>
  <si>
    <t>Planted Forests and Woodlots - Mitigation</t>
  </si>
  <si>
    <t>Conditional - 
tons</t>
  </si>
  <si>
    <t>Indicator</t>
  </si>
  <si>
    <t>Forest Target: economy-wide, multisector</t>
  </si>
  <si>
    <t>Forest Target: Land/forest target included</t>
  </si>
  <si>
    <t xml:space="preserve">Forest Target: Sectoral </t>
  </si>
  <si>
    <t>Forest Target: Adaptation</t>
  </si>
  <si>
    <t xml:space="preserve">Symbol </t>
  </si>
  <si>
    <t>Symbol</t>
  </si>
  <si>
    <t>FT-LandFor-Inc</t>
  </si>
  <si>
    <t xml:space="preserve">Silviculture - Mitigation </t>
  </si>
  <si>
    <t xml:space="preserve">Silviculture - Adaptation </t>
  </si>
  <si>
    <t xml:space="preserve">Text </t>
  </si>
  <si>
    <t>FT-NonNDC-Mit</t>
  </si>
  <si>
    <t>FT-NonNDC-Adapt</t>
  </si>
  <si>
    <t>Total - tons</t>
  </si>
  <si>
    <t>Forest Target(s) - Total</t>
  </si>
  <si>
    <t>FT-Total (ha)</t>
  </si>
  <si>
    <t>FT-Total (tons)</t>
  </si>
  <si>
    <t>Total - hectares</t>
  </si>
  <si>
    <t>Forest Target: Total</t>
  </si>
  <si>
    <t>FT-NonNDC-Mit-Info</t>
  </si>
  <si>
    <t>FT-NonNDC-Adapt-Info</t>
  </si>
  <si>
    <t>FT-NDC-Adapt-Info</t>
  </si>
  <si>
    <t>FT-NDC-Mit-Info</t>
  </si>
  <si>
    <t>Forest Target: NDC information for mitigation targets</t>
  </si>
  <si>
    <t>Forest Target: NDC information for adaptation targets</t>
  </si>
  <si>
    <t>Forest Target: Non-NDC information for mitigation targets</t>
  </si>
  <si>
    <t xml:space="preserve">Forest Target: Non-NDC information for adaptation targets </t>
  </si>
  <si>
    <t>Forest Targets</t>
  </si>
  <si>
    <t>FLR- AssistRegen-Mit-Uncon (tons)</t>
  </si>
  <si>
    <t>FLR- AssistRegen-Mit-Con (ha)</t>
  </si>
  <si>
    <t>FLR- AssistRegen-Mit-Con (tons)</t>
  </si>
  <si>
    <t>FLR- AssistRegen-Mit-Uncon (ha)</t>
  </si>
  <si>
    <t>FLR- AssistRegen-Adapt-Uncon (ha)</t>
  </si>
  <si>
    <t>FLR-AssistRegen-Adapt-Uncon (tons)</t>
  </si>
  <si>
    <t>FLR- AssistRegen-Adapt-Con (ha)</t>
  </si>
  <si>
    <t>Forest Landscape Restoration:  Assisted Regeneration, Adaptation, conditional</t>
  </si>
  <si>
    <t>Forest Landscape Restoration:  Assisted Regeneration, Adaptation, unconditional</t>
  </si>
  <si>
    <t>Forest Landscape Restoration:  Assisted Regeneration, Mitigation, conditional</t>
  </si>
  <si>
    <t>Forest Landscape Restoration:  Assisted Regeneration, Mitigation, unconditional</t>
  </si>
  <si>
    <t>Assisted Regeneration - Mitigation</t>
  </si>
  <si>
    <t>Assisted Regeneration - Adaptation</t>
  </si>
  <si>
    <t>Agroforestry - Adaptation</t>
  </si>
  <si>
    <t>Agroforestry - Mitigation</t>
  </si>
  <si>
    <t>Improved Fallow - Mitigation</t>
  </si>
  <si>
    <t>Improved Fallow - Adaptation</t>
  </si>
  <si>
    <t>FLR- AssistRegen-Adapt-Con (tons)</t>
  </si>
  <si>
    <t>FLR- WaterProtect-Adapt-Con (tons)</t>
  </si>
  <si>
    <t>FLR-ImprovFallow-Adapt-Con (tons)</t>
  </si>
  <si>
    <t>REDD-RedDeg-Mit-Uncon (ha)</t>
  </si>
  <si>
    <t>REDD-RedDeg-Adapt-Con (tons)</t>
  </si>
  <si>
    <t>FLR-WaterProtect-Mit-Uncon (ha)</t>
  </si>
  <si>
    <t>FLR-WaterProtect-Mit-Con (ha)</t>
  </si>
  <si>
    <t>FLR-WaterProtect-Mit-Con (tons)</t>
  </si>
  <si>
    <t>FLR-WaterProtectAdapt-Uncon (ha)</t>
  </si>
  <si>
    <t>FLR-WaterProtect-Mit-Uncon (tons)</t>
  </si>
  <si>
    <t>FLR-WaterProtect-Adapt-Uncon (tons)</t>
  </si>
  <si>
    <t>FLR-WaterProtect-Adapt-Con (ha)</t>
  </si>
  <si>
    <t>FLR-Agroforestry-Mit-Uncon (ha)</t>
  </si>
  <si>
    <t>FLR-Agroforestry-Mit-Uncon (tons)</t>
  </si>
  <si>
    <t>FLR-Agroforestry-Mit-Con (ha)</t>
  </si>
  <si>
    <t>FLR-Agroforestry-Mit-Con (tons)</t>
  </si>
  <si>
    <t>FLR-Agroforestry-Adapt-Uncon (ha)</t>
  </si>
  <si>
    <t>FLR-Agroforestry-Adapt-Uncon (tons)</t>
  </si>
  <si>
    <t>FLR-Agroforestry-Adapt-Con (ha)</t>
  </si>
  <si>
    <t>FLR-Agroforestry-Adapt-Con (tons)</t>
  </si>
  <si>
    <t>FLR-ImprovFallow-Mit-Uncon (ha)</t>
  </si>
  <si>
    <t>FLR-ImprovFallow-Mit-Uncon (tons)</t>
  </si>
  <si>
    <t>FLR-ImprovFallow-Mit-Con (ha)</t>
  </si>
  <si>
    <t>FLR-ImprovFallow-Mit-Con (tons)</t>
  </si>
  <si>
    <t>FLR-ImprovFallow-Adapt-Uncon (ha)</t>
  </si>
  <si>
    <t>FLR-ImprovFallow-Adapt-Uncon (tons)</t>
  </si>
  <si>
    <t>FLR- ImprovFallow-Adapt-Con (ha)</t>
  </si>
  <si>
    <t>REDD-RedDeg-Mit-Uncon (tons)</t>
  </si>
  <si>
    <t>REDD-RedDeg-Mit-Con (ha)</t>
  </si>
  <si>
    <t>REDD-RedDeg-Mit-Con (tons)</t>
  </si>
  <si>
    <t>REDD-RedDeg-Adapt-Uncon (ha)</t>
  </si>
  <si>
    <t>REDD-RedDeg-Adapt-Uncon (tons)</t>
  </si>
  <si>
    <t>REDD-RedDeg-Adapt-Con (ha)</t>
  </si>
  <si>
    <t>Forest Landscape Restoration:  Water Protection, Mitigation, unconditional</t>
  </si>
  <si>
    <t>Forest Landscape Restoration:  Water Protection, Mitigation, conditional</t>
  </si>
  <si>
    <t>Forest Landscape Restoration:  Water Protection, Adaptation, unconditional</t>
  </si>
  <si>
    <t>Forest Landscape Restoration:  Water Protection, Adaptation, conditional</t>
  </si>
  <si>
    <t>Forest Landscape Restoration:  Agroforestry, Mitigation, unconditional</t>
  </si>
  <si>
    <t>Forest Landscape Restoration:  Agroforestry, Mitigation, conditional</t>
  </si>
  <si>
    <t>Forest Landscape Restoration:  Agroforestry, Adaptation, conditional</t>
  </si>
  <si>
    <t>Forest Landscape Restoration:  Agroforestry, Adaptation, unconditional</t>
  </si>
  <si>
    <t>Forest Landscape Restoration:  Improved Fallow, Mitigation, unconditional</t>
  </si>
  <si>
    <t>Forest Landscape Restoration:  Improved Fallow, Mitigation, conditional</t>
  </si>
  <si>
    <t>Forest Landscape Restoration:  Improved Fallow Mitigation, conditional</t>
  </si>
  <si>
    <t>Forest Landscape Restoration:  Improved Fallow, Adaptation, unconditional</t>
  </si>
  <si>
    <t>Forest Landscape Restoration:  Improved Fallow Adaptation, unconditional</t>
  </si>
  <si>
    <t>Forest Landscape Restoration:  Improved Fallow Adaptation, conditional</t>
  </si>
  <si>
    <t>Forest Landscape Restoration:  Improved Fallow, Adaptation, conditional</t>
  </si>
  <si>
    <t>REDD+ Activities:  Reducing Degredation, Mitigation, unconditional</t>
  </si>
  <si>
    <t>REDD+ Activities:  Reducing Degredation, Mitigation, conditional</t>
  </si>
  <si>
    <t>REDD+ Activities:  Reducing Degredation, Adaptation, unconditional</t>
  </si>
  <si>
    <t>REDD+ Activities:  Reducing Degredation, Adaptation, conditional</t>
  </si>
  <si>
    <t>REDD-RedDeforest-Mit-Uncon (ha)</t>
  </si>
  <si>
    <t>REDD-RedDeforest-Adapt-Con (tons)</t>
  </si>
  <si>
    <t>REDD-EnhanceCStock-Mit-Uncon (ha)</t>
  </si>
  <si>
    <t>REDD-EnhanceCStock-Adapt-Con (tons)</t>
  </si>
  <si>
    <t>REDD-SFM-Mit-Uncon (ha)</t>
  </si>
  <si>
    <t>REDD-SFM-Adapt-Con (tons)</t>
  </si>
  <si>
    <t>REDD-Conserv-Mit-Uncon (ha)</t>
  </si>
  <si>
    <t>REDD-Conserv-Adapt-Con (tons)</t>
  </si>
  <si>
    <t>REDD+ Activities:  Reducing Deforestation, Mitigation, unconditional</t>
  </si>
  <si>
    <t>REDD+ Activities:  Reducing Deforestation, Adaptation, unconditional</t>
  </si>
  <si>
    <t>REDD+ Activities:  Reducing Deforestation, Mitigation, conditional</t>
  </si>
  <si>
    <t>REDD-RedDeforest-Mit-Uncon (tons)</t>
  </si>
  <si>
    <t>REDD-RedDeforest-Mit-Con (ha)</t>
  </si>
  <si>
    <t>REDD-RedDeforest-Mit-Con (tons)</t>
  </si>
  <si>
    <t>REDD-RedDeforest-Adapt-Uncon (ha)</t>
  </si>
  <si>
    <t>REDD-RedDeforest-Adapt-Uncon (tons)</t>
  </si>
  <si>
    <t>REDD-RedDeforest-Adapt-Con (ha)</t>
  </si>
  <si>
    <t>REDD-EnhanceCStock-Mit-Uncon (tons)</t>
  </si>
  <si>
    <t>REDD-EnhanceCStock-Mit-Con (ha)</t>
  </si>
  <si>
    <t>REDD-EnhanceCStock-Mit-Con (tons)</t>
  </si>
  <si>
    <t>REDD-EnhanceCStock-Adapt-Uncon (ha)</t>
  </si>
  <si>
    <t>REDD-EnhanceCStock-Adapt-Uncon (tons)</t>
  </si>
  <si>
    <t>REDD-EnhanceCStock-Adapt-Con (ha)</t>
  </si>
  <si>
    <t>REDD-SFM-Mit-Uncon (tons)</t>
  </si>
  <si>
    <t>REDD-SFM-Mit-Con (ha)</t>
  </si>
  <si>
    <t>REDD-SFM-Mit-Con (tons)</t>
  </si>
  <si>
    <t>REDD-SFM-Adapt-Uncon (ha)</t>
  </si>
  <si>
    <t>REDD-SFM-Adapt-Uncon (tons)</t>
  </si>
  <si>
    <t>REDD-SFM-Adapt-Con (ha)</t>
  </si>
  <si>
    <t>REDD-Conserv-Mit-Uncon (tons)</t>
  </si>
  <si>
    <t>REDD-Conserv-Mit-Con (ha)</t>
  </si>
  <si>
    <t>REDD-Conserv-Mit-Con (tons)</t>
  </si>
  <si>
    <t>REDD-Conserv-Adapt-Uncon (ha)</t>
  </si>
  <si>
    <t>REDD-Conserv-Adapt-Uncon (tons)</t>
  </si>
  <si>
    <t>REDD-Conserv-Adapt-Con (ha)</t>
  </si>
  <si>
    <t>REDD+ Activities:  Enhancement of Carbon Stocks, Mitigation, unconditional</t>
  </si>
  <si>
    <t>REDD+ Activities:  Reducing Deforestation, Adaptation, conditional</t>
  </si>
  <si>
    <t>REDD+ Activities:  Enhancement of Carbon Stocks, Mitigation, conditional</t>
  </si>
  <si>
    <t>REDD+ Activities:  Enhancement of Carbon Stocks, Adaptation, unconditional</t>
  </si>
  <si>
    <t>REDD+ Activities:  Enhancement of Carbon Stocks, Adaptation, conditional</t>
  </si>
  <si>
    <t>REDD+ Activities:  Sustainable Forest Management, Mitigation, unconditional</t>
  </si>
  <si>
    <t>REDD+ Activities:  Sustainable Forest Management, Mitigation, conditional</t>
  </si>
  <si>
    <t>REDD+ Activities:  Sustainable Forest Management, Adaptation, unconditional</t>
  </si>
  <si>
    <t>REDD+ Activities:  Sustainable Forest Management, Adaptation, conditional</t>
  </si>
  <si>
    <t>REDD+ Activities:  Conservation, Mitigation, unconditional</t>
  </si>
  <si>
    <t>REDD+ Activities:  Conservation, Mitigation, conditional</t>
  </si>
  <si>
    <t>REDD+ Activities:  Conservation, Adaptation, unconditional</t>
  </si>
  <si>
    <t>REDD+ Activities:  Conservation, Adaptation, conditional</t>
  </si>
  <si>
    <t>REDD-OtherRest-Mit-Uncon (ha)</t>
  </si>
  <si>
    <t>REDD-OtherRest-Mit-Uncon (tons)</t>
  </si>
  <si>
    <t>REDD-OtherRest-Mit-Con (ha)</t>
  </si>
  <si>
    <t>REDD-OtherRest-Mit-Con (tons)</t>
  </si>
  <si>
    <t>REDD-OtherRest-Adapt-Uncon (ha)</t>
  </si>
  <si>
    <t>REDD-OtherRest-Adapt-Uncon (tons)</t>
  </si>
  <si>
    <t>REDD- OtherRest-Adapt-Con (ha)</t>
  </si>
  <si>
    <t>REDD- OtherRest-Adapt-Con (tons)</t>
  </si>
  <si>
    <t>REDD+ Activities:  Other Restoration Activities, Mitigation, unconditional</t>
  </si>
  <si>
    <t>REDD+ Activities:  Other Restoration Activities, Mitigation, conditional</t>
  </si>
  <si>
    <t>REDD+ Activities:  Other Restoration Activities, Adaptation, unconditional</t>
  </si>
  <si>
    <t>REDD+ Activities:  Other Restoration Activities, Adaptation, conditional</t>
  </si>
  <si>
    <t>Forest Landscape Restoration:  Other Restoration Activities, unconditional</t>
  </si>
  <si>
    <t>Forest Landscape Restoration:  Other Restoration Activities, conditional</t>
  </si>
  <si>
    <t>FLR-WaterProtect-Adapt-Con (tons)</t>
  </si>
  <si>
    <t>FLR-AssistRegen-Adapt-Con (tons)</t>
  </si>
  <si>
    <t>FLR-AssistRegen-Adapt-Con (ha)</t>
  </si>
  <si>
    <t>FLR-AssistRegen-Adapt-Uncon (ha)</t>
  </si>
  <si>
    <t>FLR-AssistRegen-Mit-Con (tons)</t>
  </si>
  <si>
    <t>FLR-AssistRegen-Mit-Con (ha)</t>
  </si>
  <si>
    <t>FLR-AssistRegen-Mit-Uncon (tons)</t>
  </si>
  <si>
    <t>FLR-AssistRegen-Mit-Uncon (ha)</t>
  </si>
  <si>
    <t>Restoration (other/non-specific) - Mitigation</t>
  </si>
  <si>
    <t>Restoration (other/non-specific) - Adaptation</t>
  </si>
  <si>
    <t>FLR-OtherRest-Mit-Uncon (ha)</t>
  </si>
  <si>
    <t>FLR-OtherRest-Mit-Uncon (tons)</t>
  </si>
  <si>
    <t>FLR-OtherRest-Mit-Con (ha)</t>
  </si>
  <si>
    <t>FLR-OtherRest-Mit-Con (tons)</t>
  </si>
  <si>
    <t>FLR-OtherRest-Adapt-Uncon (ha)</t>
  </si>
  <si>
    <t>FLR-OtherRest-Adapt-Uncon (tons)</t>
  </si>
  <si>
    <t>FLR-OtherRest-Adapt-Con (ha)</t>
  </si>
  <si>
    <t>FLR-OtherRest-Adapt-Con (tons)</t>
  </si>
  <si>
    <t>Bolivia</t>
  </si>
  <si>
    <t>Afghanistan</t>
  </si>
  <si>
    <t>Albania</t>
  </si>
  <si>
    <t>Algeria</t>
  </si>
  <si>
    <t>Andorra</t>
  </si>
  <si>
    <t>Angola</t>
  </si>
  <si>
    <t>Antigua and Barbuda</t>
  </si>
  <si>
    <t xml:space="preserve">Argentina </t>
  </si>
  <si>
    <t xml:space="preserve">Armenia </t>
  </si>
  <si>
    <t>Australia</t>
  </si>
  <si>
    <t>Azerbaijan</t>
  </si>
  <si>
    <t>Bahamas</t>
  </si>
  <si>
    <t>Bahrain</t>
  </si>
  <si>
    <t>Bangladesh</t>
  </si>
  <si>
    <t>Barbados</t>
  </si>
  <si>
    <t>Belarus</t>
  </si>
  <si>
    <t>Belize</t>
  </si>
  <si>
    <t>Bhutan</t>
  </si>
  <si>
    <t>Bosnia and Herzegovina</t>
  </si>
  <si>
    <t>Botswana</t>
  </si>
  <si>
    <t>Brazil</t>
  </si>
  <si>
    <t>Brunei</t>
  </si>
  <si>
    <t>Burkina Faso</t>
  </si>
  <si>
    <t>Burundi</t>
  </si>
  <si>
    <t>Cambodia</t>
  </si>
  <si>
    <t>Cameroon</t>
  </si>
  <si>
    <t>Canada</t>
  </si>
  <si>
    <t>Cape Verde</t>
  </si>
  <si>
    <t>Central African Republic</t>
  </si>
  <si>
    <t>Chad</t>
  </si>
  <si>
    <t>Chile</t>
  </si>
  <si>
    <t>China</t>
  </si>
  <si>
    <t>Colombia</t>
  </si>
  <si>
    <t>Comoros</t>
  </si>
  <si>
    <t>Cook Islands</t>
  </si>
  <si>
    <t>Costa Rica</t>
  </si>
  <si>
    <t>Cuba</t>
  </si>
  <si>
    <t>Democratic Republic of Congo</t>
  </si>
  <si>
    <t>Djibouti</t>
  </si>
  <si>
    <t>Dominica</t>
  </si>
  <si>
    <t>Dominican Republic</t>
  </si>
  <si>
    <t>Ecuador</t>
  </si>
  <si>
    <t>Egypt</t>
  </si>
  <si>
    <t>El Salvador</t>
  </si>
  <si>
    <t>Equatorial Guinea</t>
  </si>
  <si>
    <t>Eritrea</t>
  </si>
  <si>
    <t>Ethiopia</t>
  </si>
  <si>
    <t>European Union (28)</t>
  </si>
  <si>
    <t>Federated States of Micronesia</t>
  </si>
  <si>
    <t>Fiji</t>
  </si>
  <si>
    <t>Gabon</t>
  </si>
  <si>
    <t>Gambia</t>
  </si>
  <si>
    <t>Georgia</t>
  </si>
  <si>
    <t>Ghana</t>
  </si>
  <si>
    <t>Grenada</t>
  </si>
  <si>
    <t>Guatemala</t>
  </si>
  <si>
    <t>Guinea</t>
  </si>
  <si>
    <t>Guinea Bissau</t>
  </si>
  <si>
    <t>Guyana</t>
  </si>
  <si>
    <t>Haiti</t>
  </si>
  <si>
    <t>Honduras</t>
  </si>
  <si>
    <t>Iceland</t>
  </si>
  <si>
    <t>India</t>
  </si>
  <si>
    <t>Indonesia</t>
  </si>
  <si>
    <t>Iran</t>
  </si>
  <si>
    <t>Iraq</t>
  </si>
  <si>
    <t>Israel</t>
  </si>
  <si>
    <t>Ivory Coast</t>
  </si>
  <si>
    <t>Jamaica</t>
  </si>
  <si>
    <t>Japan</t>
  </si>
  <si>
    <t>Jordan</t>
  </si>
  <si>
    <t>Kazakhstan</t>
  </si>
  <si>
    <t>Kenya</t>
  </si>
  <si>
    <t>Kiribati</t>
  </si>
  <si>
    <t>Kuwait</t>
  </si>
  <si>
    <t>Kyrgyzstan</t>
  </si>
  <si>
    <t>Laos</t>
  </si>
  <si>
    <t>Lebanon</t>
  </si>
  <si>
    <t>Lesotho</t>
  </si>
  <si>
    <t xml:space="preserve">Benin </t>
  </si>
  <si>
    <t>FLR-Mangrove-Mit-Uncon (ha)</t>
  </si>
  <si>
    <t>FLR-Mangrove-Mit-Uncon (tons)</t>
  </si>
  <si>
    <t>FLR-Mangrove-Mit-Con (ha)</t>
  </si>
  <si>
    <t>FLR-Mangrove-Mit-Con (tons)</t>
  </si>
  <si>
    <t>FLR-Mangrove-Adapt-Uncon (ha)</t>
  </si>
  <si>
    <t>FLR-Mangrove-Adapt-Uncon (tons)</t>
  </si>
  <si>
    <t>FLR-Mangrove-Adapt-Con (ha)</t>
  </si>
  <si>
    <t>FLR-Mangrove-Adapt-Con (tons)</t>
  </si>
  <si>
    <t>Mangrove Restoration - Mitigation</t>
  </si>
  <si>
    <t>Mangrove Restoration - Adaptation</t>
  </si>
  <si>
    <t>Watershed</t>
  </si>
  <si>
    <t>Mangrove</t>
  </si>
  <si>
    <t>Other</t>
  </si>
  <si>
    <t>Benin</t>
  </si>
  <si>
    <t>Democratic People's Republic of Korea</t>
  </si>
  <si>
    <t>"the Republic recently has made much progress in conducting the forest restoration campaign, thus has achieved a great success in establishing the sufficient material and technical foundation for environment protection, afforestation and enclosing-with-park throughout the country. "</t>
  </si>
  <si>
    <t xml:space="preserve">
</t>
  </si>
  <si>
    <t>Listado de grandes ejes existentes:
- Ley de Cambio Climático
- Estrategia Nacional de Cambio Climático
- Plan Estratégico de Gobierno (2014- 2018) “Plan de Todos para una Vida Mejor”</t>
  </si>
  <si>
    <t>"This includes the realization of a “great green dam”, a forest cover of 1200 km long and 20 km large, on average. This achievement constitutes today one of the great prides of our country and represents a significant carbon sink. Other big projects were also initiated, such the program of pastoral plantation covering thousands of hectares"</t>
  </si>
  <si>
    <t>Total</t>
  </si>
  <si>
    <t>Forest and/or ecosystem target</t>
  </si>
  <si>
    <t>Scope</t>
  </si>
  <si>
    <t>Mitigation</t>
  </si>
  <si>
    <t>Nature</t>
  </si>
  <si>
    <t>Approach</t>
  </si>
  <si>
    <t>Target Narrative</t>
  </si>
  <si>
    <t xml:space="preserve">Non-Target Narrative </t>
  </si>
  <si>
    <t>Mitigation Target</t>
  </si>
  <si>
    <t>Adaptation Target</t>
  </si>
  <si>
    <t>Textual Narrative of NDC Target as it refers to FLR activities in Mitigation</t>
  </si>
  <si>
    <t>Typology of FLR Actions</t>
  </si>
  <si>
    <t>Textual Narrative of Non-Targets as they refer to FLR activities in Mitigation</t>
  </si>
  <si>
    <t>Textual Narrative of Non-Targets as they refer to FLR activities in Adaptation</t>
  </si>
  <si>
    <t>Non-Target Mitigation</t>
  </si>
  <si>
    <t xml:space="preserve">Non-Target Adaptation </t>
  </si>
  <si>
    <t>Typology of FLR Activities</t>
  </si>
  <si>
    <t xml:space="preserve">         </t>
  </si>
  <si>
    <t xml:space="preserve">Target - Unconditional </t>
  </si>
  <si>
    <t xml:space="preserve">Target - Conditional </t>
  </si>
  <si>
    <t>ha</t>
  </si>
  <si>
    <t>Textual Narrative of NDC Target as it refers to FLR activities in Adaptation</t>
  </si>
  <si>
    <t xml:space="preserve">FT-Mit-Uncon-Total (ha) </t>
  </si>
  <si>
    <t>FT-Mit-Uncon-Total (tons)</t>
  </si>
  <si>
    <t>FT-Adapt-Uncon-Total (ha)</t>
  </si>
  <si>
    <t>FT-Adapt-Uncon-Total (tons)</t>
  </si>
  <si>
    <t>FT-Mit-Con-Total (ha)</t>
  </si>
  <si>
    <t>FT-Mit-Con-Total (tons)</t>
  </si>
  <si>
    <t>FT-Adapt-Con-Total (ha)</t>
  </si>
  <si>
    <t>FT-Adapt-Con-Total (tons)</t>
  </si>
  <si>
    <t>Non-Mit-Total (ha)</t>
  </si>
  <si>
    <t>Non-Mit-Total (tons)</t>
  </si>
  <si>
    <t>Non-Adapt-Total (ha)</t>
  </si>
  <si>
    <t xml:space="preserve">Non-Adapt-Total (tons) </t>
  </si>
  <si>
    <t>FT-Mit</t>
  </si>
  <si>
    <t>FT</t>
  </si>
  <si>
    <t>Currently about 15% of the country’s land and maritime territory is a sanctuary for the preservation of biodiversity and this percentage is expected to increase to 26% in 2020.</t>
  </si>
  <si>
    <t xml:space="preserve">"forest and agriculture. Increase the capacity of joint adaptation and mitigation through the comprehensive and sustainable management of forests."
</t>
  </si>
  <si>
    <t>Liberia</t>
  </si>
  <si>
    <t>Reference year: 2000
Implementation period: up to 2030
Unit: CO2e</t>
  </si>
  <si>
    <r>
      <t xml:space="preserve">Adaptation Actions - Forestry:
"Increase awareness and strengthen participation of local dwellers in forest conservation."
</t>
    </r>
    <r>
      <rPr>
        <b/>
        <sz val="10"/>
        <color theme="1"/>
        <rFont val="Calibri"/>
        <family val="2"/>
        <scheme val="minor"/>
      </rPr>
      <t>"Protection</t>
    </r>
    <r>
      <rPr>
        <sz val="10"/>
        <color theme="1"/>
        <rFont val="Calibri"/>
        <family val="2"/>
        <scheme val="minor"/>
      </rPr>
      <t xml:space="preserve"> of forest and biodiversity rich forest zones."
"Increase the amount of forested land through </t>
    </r>
    <r>
      <rPr>
        <b/>
        <sz val="10"/>
        <color theme="1"/>
        <rFont val="Calibri"/>
        <family val="2"/>
        <scheme val="minor"/>
      </rPr>
      <t>reforestation</t>
    </r>
    <r>
      <rPr>
        <sz val="10"/>
        <color theme="1"/>
        <rFont val="Calibri"/>
        <family val="2"/>
        <scheme val="minor"/>
      </rPr>
      <t xml:space="preserve"> of degraded lands."
Adaptation Actions - Agriculture: 
"Develop climate resilient crop/</t>
    </r>
    <r>
      <rPr>
        <b/>
        <sz val="10"/>
        <color theme="1"/>
        <rFont val="Calibri"/>
        <family val="2"/>
        <scheme val="minor"/>
      </rPr>
      <t>agroforestry</t>
    </r>
    <r>
      <rPr>
        <sz val="10"/>
        <color theme="1"/>
        <rFont val="Calibri"/>
        <family val="2"/>
        <scheme val="minor"/>
      </rPr>
      <t xml:space="preserve"> diversification and livestock production systems."
Adaptation Action - Coastal:
"Manage and conserve coastal </t>
    </r>
    <r>
      <rPr>
        <b/>
        <sz val="10"/>
        <color theme="1"/>
        <rFont val="Calibri"/>
        <family val="2"/>
        <scheme val="minor"/>
      </rPr>
      <t>mangrove</t>
    </r>
    <r>
      <rPr>
        <sz val="10"/>
        <color theme="1"/>
        <rFont val="Calibri"/>
        <family val="2"/>
        <scheme val="minor"/>
      </rPr>
      <t xml:space="preserve"> ecosystem."</t>
    </r>
  </si>
  <si>
    <t>http://www4.unfccc.int/Submissions/INDC/Published%20Documents/Liberia/1/INDC%20Final%20Submission%20Sept%2030%202015.002.pdf</t>
  </si>
  <si>
    <t xml:space="preserve">http://www4.unfccc.int/Submissions/INDC/Published%20Documents/Liberia/1/INDC%20Final%20Submission%20Sept%2030%202015.002.pdf </t>
  </si>
  <si>
    <t>Liechtenstein</t>
  </si>
  <si>
    <t xml:space="preserve">http://www4.unfccc.int/ndcregistry/PublishedDocuments/Liechtenstein%20First/150422_INDC_FL.pdf </t>
  </si>
  <si>
    <t>Macedonia</t>
  </si>
  <si>
    <t xml:space="preserve">http://www4.unfccc.int/ndcregistry/PublishedDocuments/The%20Former%20Yugoslav%20Republic%20of%20Macedonia%20First/Submission_Republic_of_Macedonia_20150805144001_135181.pdf </t>
  </si>
  <si>
    <t>Madagascar</t>
  </si>
  <si>
    <t>http://www4.unfccc.int/ndcregistry/PublishedDocuments/Madagascar%20First/Madagascar%20INDC%20Eng.pdf</t>
  </si>
  <si>
    <t>Malawi</t>
  </si>
  <si>
    <t>http://www4.unfccc.int/ndcregistry/PublishedDocuments/Malawi%20First/MALAWI%20INDC%20SUBMITTED%20TO%20UNFCCC%20REV.pdf</t>
  </si>
  <si>
    <t>Malaysia</t>
  </si>
  <si>
    <t xml:space="preserve">http://www4.unfccc.int/ndcregistry/PublishedDocuments/Malaysia%20First/INDC%20Malaysia%20Final%2027%20November%202015%20Revised%20Final%20UNFCCC.pdf </t>
  </si>
  <si>
    <t>Maldives</t>
  </si>
  <si>
    <t xml:space="preserve">http://www4.unfccc.int/ndcregistry/PublishedDocuments/Maldives%20First/Maldives%20INDC.pdf </t>
  </si>
  <si>
    <t>Mali</t>
  </si>
  <si>
    <t>Marshall Islands</t>
  </si>
  <si>
    <t xml:space="preserve">http://www4.unfccc.int/ndcregistry/PublishedDocuments/Marshall%20Islands%20First/150721%20RMI%20INDC%20JULY%202015%20FINAL%20SUBMITTED.pdf </t>
  </si>
  <si>
    <t>Mauritania</t>
  </si>
  <si>
    <t>Mauritius</t>
  </si>
  <si>
    <t xml:space="preserve">http://www4.unfccc.int/ndcregistry/PublishedDocuments/Mauritius%20First/Final%20INDC%20for%20Mauritius%2028%20Sept%202015.pdf </t>
  </si>
  <si>
    <t>Mexico</t>
  </si>
  <si>
    <t xml:space="preserve">http://www4.unfccc.int/ndcregistry/PublishedDocuments/Mexico%20First/MEXICO%20INDC%2003.30.2015.pdf </t>
  </si>
  <si>
    <t>Moldova</t>
  </si>
  <si>
    <t xml:space="preserve">http://www4.unfccc.int/Submissions/INDC/Published%20Documents/Republic%20of%20Moldova/1/INDC_Republic_of_Moldova_25.09.2015.pdf </t>
  </si>
  <si>
    <t>Monaco</t>
  </si>
  <si>
    <t xml:space="preserve">http://www4.unfccc.int/ndcregistry/PublishedDocuments/Monaco%20First/Monaco_INDC.pdf </t>
  </si>
  <si>
    <t>Mongolia</t>
  </si>
  <si>
    <t xml:space="preserve">http://www4.unfccc.int/ndcregistry/PublishedDocuments/Mongolia%20First/150924_INDCs%20of%20Mongolia.pdf </t>
  </si>
  <si>
    <t xml:space="preserve">Montenegro </t>
  </si>
  <si>
    <t xml:space="preserve">http://www4.unfccc.int/ndcregistry/PublishedDocuments/Montenegro%20First/INDCSubmission_%20Montenegro.pdf </t>
  </si>
  <si>
    <t>Morocco</t>
  </si>
  <si>
    <t>http://www4.unfccc.int/ndcregistry/PublishedDocuments/Morocco%20First/Morocco%20First%20NDC-English.pdf</t>
  </si>
  <si>
    <t>Mozambique</t>
  </si>
  <si>
    <t xml:space="preserve">http://www4.unfccc.int/Submissions/INDC/Published%20Documents/Mozambique/1/MOZ_INDC_Final_Version.pdf </t>
  </si>
  <si>
    <t>Myanmar</t>
  </si>
  <si>
    <t xml:space="preserve">http://www4.unfccc.int/ndcregistry/PublishedDocuments/Myanmar%20First/Myanmar%27s%20INDC.pdf </t>
  </si>
  <si>
    <t>Namibia</t>
  </si>
  <si>
    <t xml:space="preserve">http://www4.unfccc.int/ndcregistry/PublishedDocuments/Namibia%20First/INDC%20of%20Namibia%20Final%20pdf.pdf </t>
  </si>
  <si>
    <t>Nauru</t>
  </si>
  <si>
    <t xml:space="preserve">http://www4.unfccc.int/ndcregistry/PublishedDocuments/Nauru%20First/Nauru_NDC.pdf </t>
  </si>
  <si>
    <t>Nepal</t>
  </si>
  <si>
    <t xml:space="preserve">http://www4.unfccc.int/ndcregistry/PublishedDocuments/Nepal%20First/Nepal%20First%20NDC.pdf </t>
  </si>
  <si>
    <t>New Zealand</t>
  </si>
  <si>
    <t xml:space="preserve">http://www4.unfccc.int/ndcregistry/PublishedDocuments/New%20Zealand%20First/New%20Zealand%20first%20NDC.pdf </t>
  </si>
  <si>
    <t>Niger</t>
  </si>
  <si>
    <t xml:space="preserve">http://www4.unfccc.int/ndcregistry/PublishedDocuments/Niger%20First/Niger-INDC-final_Eng.pdf </t>
  </si>
  <si>
    <t>Nigeria</t>
  </si>
  <si>
    <t xml:space="preserve">http://www4.unfccc.int/ndcregistry/PublishedDocuments/Nigeria%20First/Approved%20Nigeria%27s%20INDC_271115.pdf </t>
  </si>
  <si>
    <t>Niue</t>
  </si>
  <si>
    <t xml:space="preserve">http://www4.unfccc.int/ndcregistry/PublishedDocuments/Niue%20First/Niue%20INDC%20Final.pdf </t>
  </si>
  <si>
    <t>Norway</t>
  </si>
  <si>
    <t xml:space="preserve">http://www4.unfccc.int/ndcregistry/PublishedDocuments/Norway%20First/NorwayINDC.pdf </t>
  </si>
  <si>
    <t>Oman</t>
  </si>
  <si>
    <t xml:space="preserve">http://www4.unfccc.int/Submissions/INDC/Published%20Documents/Oman/1/OMAN%20INDCs.pdf </t>
  </si>
  <si>
    <t>Pakistan</t>
  </si>
  <si>
    <t xml:space="preserve">http://www4.unfccc.int/ndcregistry/PublishedDocuments/Pakistan%20First/Pak-INDC.pdf </t>
  </si>
  <si>
    <t>Palau</t>
  </si>
  <si>
    <t xml:space="preserve">http://www4.unfccc.int/ndcregistry/PublishedDocuments/Palau%20First/Palau_INDC.Final%20Copy.pdf </t>
  </si>
  <si>
    <t>Panama</t>
  </si>
  <si>
    <t xml:space="preserve">http://www4.unfccc.int/ndcregistry/PublishedDocuments/Panama%20First/PANAMA%20NDC.pdf </t>
  </si>
  <si>
    <t>Papua New Guinea</t>
  </si>
  <si>
    <t xml:space="preserve">http://www4.unfccc.int/ndcregistry/PublishedDocuments/Papua%20New%20Guinea%20First/PNG_INDC%20to%20the%20UNFCCC.pdf </t>
  </si>
  <si>
    <t>Paraguay</t>
  </si>
  <si>
    <t xml:space="preserve">http://www4.unfccc.int/ndcregistry/PublishedDocuments/Paraguay%20First/Documento%20INDC%20Paraguay%2001-10-15.pdf </t>
  </si>
  <si>
    <t>Peru</t>
  </si>
  <si>
    <t xml:space="preserve">http://www4.unfccc.int/ndcregistry/PublishedDocuments/Peru%20First/iNDC%20Per%C3%BA%20english.pdf </t>
  </si>
  <si>
    <t>Philippines</t>
  </si>
  <si>
    <t xml:space="preserve">http://www4.unfccc.int/Submissions/INDC/Published%20Documents/Philippines/1/Philippines%20-%20Final%20INDC%20submission.pdf </t>
  </si>
  <si>
    <t>Qatar</t>
  </si>
  <si>
    <t xml:space="preserve">http://www4.unfccc.int/ndcregistry/PublishedDocuments/Qatar%20First/Qatar%20INDCs%20Report%20-English.pdf </t>
  </si>
  <si>
    <t>Republic of Congo</t>
  </si>
  <si>
    <t xml:space="preserve">http://www4.unfccc.int/Submissions/INDC/Published%20Documents/Congo/1/INDC_Congo_RAPPORT.pdf </t>
  </si>
  <si>
    <t>Russia</t>
  </si>
  <si>
    <t xml:space="preserve">http://www4.unfccc.int/Submissions/INDC/Published%20Documents/Russia/1/Russian%20Submission%20INDC_eng_rev1.doc </t>
  </si>
  <si>
    <t xml:space="preserve">Rwanda
</t>
  </si>
  <si>
    <t xml:space="preserve">http://www4.unfccc.int/ndcregistry/PublishedDocuments/Rwanda%20First/INDC_Rwanda_Nov.2015.pdf </t>
  </si>
  <si>
    <t>Saint Kitts and Nevis</t>
  </si>
  <si>
    <t xml:space="preserve">http://www4.unfccc.int/ndcregistry/PublishedDocuments/Saint%20Kitts%20and%20Nevis%20First/St.%20Kitts%20and%20Nevis%20INDC.pdf </t>
  </si>
  <si>
    <t>Saint Lucia</t>
  </si>
  <si>
    <t xml:space="preserve">http://www4.unfccc.int/ndcregistry/PublishedDocuments/Saint%20Lucia%20First/Saint%20Lucia%27s%20INDC%2018th%20November%202015.pdf </t>
  </si>
  <si>
    <t>Saint Vincent and the Grenadines</t>
  </si>
  <si>
    <t xml:space="preserve">http://www4.unfccc.int/ndcregistry/PublishedDocuments/Saint%20Vincent%20and%20Grenadines%20First/Saint%20Vincent%20and%20the%20Grenadines_NDC.pdf </t>
  </si>
  <si>
    <t>Samoa</t>
  </si>
  <si>
    <t xml:space="preserve">http://www4.unfccc.int/ndcregistry/PublishedDocuments/Samoa%20First/Samoa%20INDC_Submission%20to%20UNFCCC.pdf </t>
  </si>
  <si>
    <t>San Marino</t>
  </si>
  <si>
    <t xml:space="preserve">http://www4.unfccc.int/Submissions/INDC/Published%20Documents/San%20Marino/1/SAN%20MARINO%20INDC%20EN.pdf </t>
  </si>
  <si>
    <t>Sao Tome and Principe</t>
  </si>
  <si>
    <t xml:space="preserve">http://www4.unfccc.int/ndcregistry/PublishedDocuments/Sao%20Tome%20and%20Principe%20First/STP_INDC%20_Ingles_30.09.pdf </t>
  </si>
  <si>
    <t>Saudi Arabia</t>
  </si>
  <si>
    <t xml:space="preserve">http://www4.unfccc.int/ndcregistry/PublishedDocuments/Saudi%20Arabia%20First/KSA-INDCs%20English.pdf </t>
  </si>
  <si>
    <t xml:space="preserve">Senegal </t>
  </si>
  <si>
    <t>Serbia</t>
  </si>
  <si>
    <t xml:space="preserve">http://www4.unfccc.int/ndcregistry/PublishedDocuments/Serbia%20First/Republic_of_Serbia.pdf </t>
  </si>
  <si>
    <t>Seychelles</t>
  </si>
  <si>
    <t xml:space="preserve">http://www4.unfccc.int/ndcregistry/PublishedDocuments/Seychelles%20First/INDC%20of%20Seychelles.pdf </t>
  </si>
  <si>
    <t>Sierra Leone</t>
  </si>
  <si>
    <t xml:space="preserve">http://www4.unfccc.int/ndcregistry/PublishedDocuments/Sierra%20Leone%20First/SIERRA%20LEONE%20INDC.pdf </t>
  </si>
  <si>
    <t>Singapore</t>
  </si>
  <si>
    <t>http://www4.unfccc.int/ndcregistry/PublishedDocuments/Singapore%20First/Singapore%20INDC.pdf</t>
  </si>
  <si>
    <t>Solomon Islands</t>
  </si>
  <si>
    <t xml:space="preserve">http://www4.unfccc.int/ndcregistry/PublishedDocuments/Solomon%20Islands%20First/SOLOMON%20ISLANDS%20INDC.pdf </t>
  </si>
  <si>
    <t>Somalia</t>
  </si>
  <si>
    <t xml:space="preserve">http://www4.unfccc.int/ndcregistry/PublishedDocuments/Somalia%20First/Somalia%27s%20INDCs.pdf </t>
  </si>
  <si>
    <t>South Africa</t>
  </si>
  <si>
    <t xml:space="preserve">http://www4.unfccc.int/ndcregistry/PublishedDocuments/South%20Africa%20First/South%20Africa.pdf </t>
  </si>
  <si>
    <t>South Korea</t>
  </si>
  <si>
    <t xml:space="preserve">http://www4.unfccc.int/ndcregistry/PublishedDocuments/Republic%20of%20Korea%20First/INDC%20Submission%20by%20the%20Republic%20of%20Korea%20on%20June%2030.pdf </t>
  </si>
  <si>
    <t>South Sudan</t>
  </si>
  <si>
    <t xml:space="preserve">http://www4.unfccc.int/Submissions/INDC/Published%20Documents/South%20Sudan/1/South%20Sudan%20Intended%20Nationally%20Determined%20%20%20%20Contribution.pdf </t>
  </si>
  <si>
    <t>Sri Lanka</t>
  </si>
  <si>
    <t xml:space="preserve">http://www4.unfccc.int/ndcregistry/PublishedDocuments/Sri%20Lanka%20First/NDCs%20of%20Sri%20Lanka.pdf </t>
  </si>
  <si>
    <t>Sudan</t>
  </si>
  <si>
    <t xml:space="preserve">http://www4.unfccc.int/ndcregistry/PublishedDocuments/Sudan%20First/28Oct15-Sudan%20INDC.pdf </t>
  </si>
  <si>
    <t>Suriname</t>
  </si>
  <si>
    <t xml:space="preserve">http://www4.unfccc.int/Submissions/INDC/Published%20Documents/Suriname/1/INDC-2-Suriname%20300915.pdf </t>
  </si>
  <si>
    <t>Swaziland</t>
  </si>
  <si>
    <t xml:space="preserve">http://www4.unfccc.int/ndcregistry/PublishedDocuments/Swaziland%20First/Swaziland%27s%20INDC.pdf </t>
  </si>
  <si>
    <t>Switzerland</t>
  </si>
  <si>
    <t xml:space="preserve">http://www4.unfccc.int/ndcregistry/PublishedDocuments/Switzerland%20First/15%2002%2027_INDC%20Contribution%20of%20Switzerland.pdf </t>
  </si>
  <si>
    <t>Tajikistan</t>
  </si>
  <si>
    <t xml:space="preserve">http://www4.unfccc.int/ndcregistry/PublishedDocuments/Tajikistan%20First/INDC-TJK%20final%20ENG.pdf </t>
  </si>
  <si>
    <t>Thailand</t>
  </si>
  <si>
    <t xml:space="preserve">http://www4.unfccc.int/ndcregistry/PublishedDocuments/Thailand%20First/Thailand_INDC.pdf </t>
  </si>
  <si>
    <t>Timor-Leste</t>
  </si>
  <si>
    <t xml:space="preserve">http://www4.unfccc.int/ndcregistry/PublishedDocuments/Timor-Leste%20First/Timor-Leste%20First%20NDC.pdf </t>
  </si>
  <si>
    <t>Togo</t>
  </si>
  <si>
    <t xml:space="preserve">http://www4.unfccc.int/ndcregistry/PublishedDocuments/Togo%20First/INDC%20Togo_english%20version.pdf </t>
  </si>
  <si>
    <t>Tonga</t>
  </si>
  <si>
    <t xml:space="preserve">http://www4.unfccc.int/ndcregistry/PublishedDocuments/Tonga%20First/Tonga%20INDC.pdf </t>
  </si>
  <si>
    <t>Trinidad and Tobago</t>
  </si>
  <si>
    <t xml:space="preserve">http://www4.unfccc.int/Submissions/INDC/Published%20Documents/Trinidad%20and%20Tobago/1/Trinidad%20and%20Tobago%20Final%20INDC.pdf </t>
  </si>
  <si>
    <t>Tunisia</t>
  </si>
  <si>
    <t xml:space="preserve">http://www4.unfccc.int/ndcregistry/PublishedDocuments/Tunisia%20First/INDC-Tunisia-English%20Version.pdf </t>
  </si>
  <si>
    <t>Turkey</t>
  </si>
  <si>
    <t xml:space="preserve">http://www4.unfccc.int/Submissions/INDC/Published%20Documents/Turkey/1/The_INDC_of_TURKEY_v.15.19.30.pdf </t>
  </si>
  <si>
    <t>Turmekistan</t>
  </si>
  <si>
    <t xml:space="preserve">http://www4.unfccc.int/ndcregistry/PublishedDocuments/Turkmenistan%20First/INDC_Turkmenistan.pdf </t>
  </si>
  <si>
    <t>Tuvalu</t>
  </si>
  <si>
    <t xml:space="preserve">http://www4.unfccc.int/ndcregistry/PublishedDocuments/Tuvalu%20First/TUVALU%20INDC.pdf </t>
  </si>
  <si>
    <t>Uganda</t>
  </si>
  <si>
    <t xml:space="preserve">http://www4.unfccc.int/ndcregistry/PublishedDocuments/Uganda%20First/INDC%20Uganda%20final%20%2014%20October%20%202015.pdf </t>
  </si>
  <si>
    <t>Ukraine</t>
  </si>
  <si>
    <t xml:space="preserve">http://www4.unfccc.int/ndcregistry/PublishedDocuments/Ukraine%20First/Ukraine%20First%20NDC.pdf </t>
  </si>
  <si>
    <t>United Arab Emirates</t>
  </si>
  <si>
    <t xml:space="preserve">http://www4.unfccc.int/ndcregistry/PublishedDocuments/United%20Arab%20Emirates%20First/UAE%20INDC%20-%2022%20October.pdf </t>
  </si>
  <si>
    <t xml:space="preserve">United Republic of Tanzania </t>
  </si>
  <si>
    <t xml:space="preserve">http://www4.unfccc.int/Submissions/INDC/Published%20Documents/United%20Republic%20of%20Tanzania%E2%80%8B/1/INDCs_The%20United%20Republic%20of%20Tanzania.pdf </t>
  </si>
  <si>
    <t xml:space="preserve">United States of America </t>
  </si>
  <si>
    <t xml:space="preserve">http://www4.unfccc.int/ndcregistry/PublishedDocuments/United%20States%20of%20America%20First/U.S.A.%20First%20NDC%20Submission.pdf </t>
  </si>
  <si>
    <t>Uruguay</t>
  </si>
  <si>
    <t xml:space="preserve">http://www4.unfccc.int/ndcregistry/PublishedDocuments/Uruguay%20First/Uruguay_First%20Nationally%20Determined%20Contribution.pdf </t>
  </si>
  <si>
    <t>Uzbekistan</t>
  </si>
  <si>
    <t xml:space="preserve">http://www4.unfccc.int/Submissions/INDC/Published%20Documents/Uzbekistan/1/INDC%20Uzbekistan%2018-04-2017_Eng_20170419093154_171926.pdf </t>
  </si>
  <si>
    <t>Vanuatu</t>
  </si>
  <si>
    <t xml:space="preserve">http://www4.unfccc.int/ndcregistry/PublishedDocuments/Vanuatu%20First/VANUATU%20%20INDC%20UNFCCC%20Submission.pdf </t>
  </si>
  <si>
    <t xml:space="preserve">Venezuela </t>
  </si>
  <si>
    <t xml:space="preserve">http://www4.unfccc.int/Submissions/INDC/Published%20Documents/Venezuela/1/Venezuela%20Diciembre%202015%20(final).pdf </t>
  </si>
  <si>
    <t>Vietnam</t>
  </si>
  <si>
    <t xml:space="preserve">http://www4.unfccc.int/ndcregistry/PublishedDocuments/Viet%20Nam%20First/VIETNAM%27S%20INDC.pdf </t>
  </si>
  <si>
    <t>Yemen</t>
  </si>
  <si>
    <t xml:space="preserve">http://www4.unfccc.int/Submissions/INDC/Published%20Documents/Yemen/1/Yemen%20INDC%2021%20Nov.%202015.pdf </t>
  </si>
  <si>
    <t xml:space="preserve">Zambia </t>
  </si>
  <si>
    <t xml:space="preserve">http://www4.unfccc.int/ndcregistry/PublishedDocuments/Zambia%20First/FINAL+ZAMBIA%27S+INDC_1.pdf </t>
  </si>
  <si>
    <t>Zimbabwe</t>
  </si>
  <si>
    <t xml:space="preserve">http://www4.unfccc.int/ndcregistry/PublishedDocuments/Zimbabwe%20First/Zimbabwe%20First%20NDC.pdf </t>
  </si>
  <si>
    <t xml:space="preserve">Reference year: 1990
Implementation period: by 2030
Unit: CO2
Target Sectors: Emissions from agriculture, forestry and other land uses, as well as in industrial processes and waste have not been analyzed since they have a relatively small share in total GHG emissions. 
</t>
  </si>
  <si>
    <r>
      <t xml:space="preserve">Reference year: 2000
Implementation period: 2021 - 2030
Unit: CO2
Application period: 2021-2030
"absorptions increase of the LULUCF sector, which estimated at 61 MtCO2 in 2030. Total increase in GHG absorption is expected at 32%, compared to the BAU scenario."
"increasing the total areas under forest cover, with an indigenous species </t>
    </r>
    <r>
      <rPr>
        <b/>
        <sz val="10"/>
        <color theme="1"/>
        <rFont val="Calibri"/>
        <family val="2"/>
        <scheme val="minor"/>
      </rPr>
      <t>reforestation</t>
    </r>
    <r>
      <rPr>
        <sz val="10"/>
        <color theme="1"/>
        <rFont val="Calibri"/>
        <family val="2"/>
        <scheme val="minor"/>
      </rPr>
      <t xml:space="preserve"> program of 270,000 ha."
Mitigation Actions: 
- Large scale </t>
    </r>
    <r>
      <rPr>
        <b/>
        <sz val="10"/>
        <color theme="1"/>
        <rFont val="Calibri"/>
        <family val="2"/>
        <scheme val="minor"/>
      </rPr>
      <t>reforestation</t>
    </r>
    <r>
      <rPr>
        <sz val="10"/>
        <color theme="1"/>
        <rFont val="Calibri"/>
        <family val="2"/>
        <scheme val="minor"/>
      </rPr>
      <t xml:space="preserve"> for sustainable timber production and indigenous species for conservation
- </t>
    </r>
    <r>
      <rPr>
        <b/>
        <sz val="10"/>
        <color theme="1"/>
        <rFont val="Calibri"/>
        <family val="2"/>
        <scheme val="minor"/>
      </rPr>
      <t>Reduction of forest timber extraction</t>
    </r>
    <r>
      <rPr>
        <sz val="10"/>
        <color theme="1"/>
        <rFont val="Calibri"/>
        <family val="2"/>
        <scheme val="minor"/>
      </rPr>
      <t xml:space="preserve">
- Promotion of </t>
    </r>
    <r>
      <rPr>
        <b/>
        <sz val="10"/>
        <color theme="1"/>
        <rFont val="Calibri"/>
        <family val="2"/>
        <scheme val="minor"/>
      </rPr>
      <t>REDD+</t>
    </r>
    <r>
      <rPr>
        <sz val="10"/>
        <color theme="1"/>
        <rFont val="Calibri"/>
        <family val="2"/>
        <scheme val="minor"/>
      </rPr>
      <t xml:space="preserve">
- Large scale adoption of </t>
    </r>
    <r>
      <rPr>
        <b/>
        <sz val="10"/>
        <color theme="1"/>
        <rFont val="Calibri"/>
        <family val="2"/>
        <scheme val="minor"/>
      </rPr>
      <t>agroforestry</t>
    </r>
    <r>
      <rPr>
        <sz val="10"/>
        <color theme="1"/>
        <rFont val="Calibri"/>
        <family val="2"/>
        <scheme val="minor"/>
      </rPr>
      <t xml:space="preserve">
</t>
    </r>
  </si>
  <si>
    <r>
      <t xml:space="preserve">Reference year:
Implementation period: 2015-2040
Unit: CO2e
The proposed mitigation actions designed to enhance </t>
    </r>
    <r>
      <rPr>
        <b/>
        <sz val="10"/>
        <color theme="1"/>
        <rFont val="Calibri"/>
        <family val="2"/>
        <scheme val="minor"/>
      </rPr>
      <t>protection and conservation</t>
    </r>
    <r>
      <rPr>
        <sz val="10"/>
        <color theme="1"/>
        <rFont val="Calibri"/>
        <family val="2"/>
        <scheme val="minor"/>
      </rPr>
      <t xml:space="preserve"> of protected areas (forest reserves and wildlife reserves) are projected to result in an </t>
    </r>
    <r>
      <rPr>
        <b/>
        <sz val="10"/>
        <color theme="1"/>
        <rFont val="Calibri"/>
        <family val="2"/>
        <scheme val="minor"/>
      </rPr>
      <t>unconditional</t>
    </r>
    <r>
      <rPr>
        <sz val="10"/>
        <color theme="1"/>
        <rFont val="Calibri"/>
        <family val="2"/>
        <scheme val="minor"/>
      </rPr>
      <t xml:space="preserve"> emission reduction of approximately </t>
    </r>
    <r>
      <rPr>
        <b/>
        <sz val="10"/>
        <color theme="1"/>
        <rFont val="Calibri"/>
        <family val="2"/>
        <scheme val="minor"/>
      </rPr>
      <t>4.8 million tCO2e</t>
    </r>
    <r>
      <rPr>
        <sz val="10"/>
        <color theme="1"/>
        <rFont val="Calibri"/>
        <family val="2"/>
        <scheme val="minor"/>
      </rPr>
      <t>. (</t>
    </r>
    <r>
      <rPr>
        <sz val="10"/>
        <color rgb="FFFF0000"/>
        <rFont val="Calibri"/>
        <family val="2"/>
        <scheme val="minor"/>
      </rPr>
      <t>4.8 Mt / 26 year timeframe = 0.184 Mt/yr and for 2021-2030 = 1.84 MtCO2e</t>
    </r>
    <r>
      <rPr>
        <sz val="10"/>
        <color theme="1"/>
        <rFont val="Calibri"/>
        <family val="2"/>
        <scheme val="minor"/>
      </rPr>
      <t xml:space="preserve">)
The mitigation actions that enhance </t>
    </r>
    <r>
      <rPr>
        <b/>
        <sz val="10"/>
        <color theme="1"/>
        <rFont val="Calibri"/>
        <family val="2"/>
        <scheme val="minor"/>
      </rPr>
      <t>afforestation</t>
    </r>
    <r>
      <rPr>
        <sz val="10"/>
        <color theme="1"/>
        <rFont val="Calibri"/>
        <family val="2"/>
        <scheme val="minor"/>
      </rPr>
      <t xml:space="preserve"> and natural/assisted </t>
    </r>
    <r>
      <rPr>
        <b/>
        <sz val="10"/>
        <color theme="1"/>
        <rFont val="Calibri"/>
        <family val="2"/>
        <scheme val="minor"/>
      </rPr>
      <t>regeneration</t>
    </r>
    <r>
      <rPr>
        <sz val="10"/>
        <color theme="1"/>
        <rFont val="Calibri"/>
        <family val="2"/>
        <scheme val="minor"/>
      </rPr>
      <t xml:space="preserve"> are projected to result in the </t>
    </r>
    <r>
      <rPr>
        <b/>
        <sz val="10"/>
        <color theme="1"/>
        <rFont val="Calibri"/>
        <family val="2"/>
        <scheme val="minor"/>
      </rPr>
      <t>unconditional</t>
    </r>
    <r>
      <rPr>
        <sz val="10"/>
        <color theme="1"/>
        <rFont val="Calibri"/>
        <family val="2"/>
        <scheme val="minor"/>
      </rPr>
      <t xml:space="preserve"> sequestration of approximately </t>
    </r>
    <r>
      <rPr>
        <b/>
        <sz val="10"/>
        <color theme="1"/>
        <rFont val="Calibri"/>
        <family val="2"/>
        <scheme val="minor"/>
      </rPr>
      <t>1 million tCO2e annually</t>
    </r>
    <r>
      <rPr>
        <sz val="10"/>
        <color theme="1"/>
        <rFont val="Calibri"/>
        <family val="2"/>
        <scheme val="minor"/>
      </rPr>
      <t xml:space="preserve"> (</t>
    </r>
    <r>
      <rPr>
        <sz val="10"/>
        <color rgb="FFFF0000"/>
        <rFont val="Calibri"/>
        <family val="2"/>
        <scheme val="minor"/>
      </rPr>
      <t>through planned afforestation in plantations and on customary land) (assume 1 MtCO2e annual 2021-30 = 10 MtCO2e total from afforestation</t>
    </r>
    <r>
      <rPr>
        <sz val="10"/>
        <color theme="1"/>
        <rFont val="Calibri"/>
        <family val="2"/>
        <scheme val="minor"/>
      </rPr>
      <t xml:space="preserve">)
Target </t>
    </r>
    <r>
      <rPr>
        <b/>
        <sz val="10"/>
        <color theme="1"/>
        <rFont val="Calibri"/>
        <family val="2"/>
        <scheme val="minor"/>
      </rPr>
      <t>2% increase in forest cover</t>
    </r>
    <r>
      <rPr>
        <sz val="10"/>
        <color theme="1"/>
        <rFont val="Calibri"/>
        <family val="2"/>
        <scheme val="minor"/>
      </rPr>
      <t xml:space="preserve"> nationally, the area being afforested on an annual basis would need to increase four times. If </t>
    </r>
    <r>
      <rPr>
        <b/>
        <sz val="10"/>
        <color theme="1"/>
        <rFont val="Calibri"/>
        <family val="2"/>
        <scheme val="minor"/>
      </rPr>
      <t>conditional</t>
    </r>
    <r>
      <rPr>
        <sz val="10"/>
        <color theme="1"/>
        <rFont val="Calibri"/>
        <family val="2"/>
        <scheme val="minor"/>
      </rPr>
      <t xml:space="preserve"> funding were available to achieve this target the mitigation benefit is projected to sequester approximately </t>
    </r>
    <r>
      <rPr>
        <b/>
        <sz val="10"/>
        <color theme="1"/>
        <rFont val="Calibri"/>
        <family val="2"/>
        <scheme val="minor"/>
      </rPr>
      <t>2.6 million tCO2e/yr</t>
    </r>
    <r>
      <rPr>
        <sz val="10"/>
        <color theme="1"/>
        <rFont val="Calibri"/>
        <family val="2"/>
        <scheme val="minor"/>
      </rPr>
      <t>. (</t>
    </r>
    <r>
      <rPr>
        <sz val="10"/>
        <color rgb="FFFF0000"/>
        <rFont val="Calibri"/>
        <family val="2"/>
        <scheme val="minor"/>
      </rPr>
      <t>this is assumed to inclusive of the unconditional 1 MtCO2e/yr = an additional 1.6 MtCO2e is conditional) (the 2% increase is based on National Forest Policy 2016 and is a target for 2021 and therefore a hectare-based extrapolation is not necessary)</t>
    </r>
    <r>
      <rPr>
        <sz val="10"/>
        <color theme="1"/>
        <rFont val="Calibri"/>
        <family val="2"/>
        <scheme val="minor"/>
      </rPr>
      <t xml:space="preserve">
Upscale </t>
    </r>
    <r>
      <rPr>
        <b/>
        <sz val="10"/>
        <color theme="1"/>
        <rFont val="Calibri"/>
        <family val="2"/>
        <scheme val="minor"/>
      </rPr>
      <t>afforestation,</t>
    </r>
    <r>
      <rPr>
        <sz val="10"/>
        <color theme="1"/>
        <rFont val="Calibri"/>
        <family val="2"/>
        <scheme val="minor"/>
      </rPr>
      <t xml:space="preserve"> </t>
    </r>
    <r>
      <rPr>
        <b/>
        <sz val="10"/>
        <color theme="1"/>
        <rFont val="Calibri"/>
        <family val="2"/>
        <scheme val="minor"/>
      </rPr>
      <t>reforestation</t>
    </r>
    <r>
      <rPr>
        <sz val="10"/>
        <color theme="1"/>
        <rFont val="Calibri"/>
        <family val="2"/>
        <scheme val="minor"/>
      </rPr>
      <t xml:space="preserve"> and forest </t>
    </r>
    <r>
      <rPr>
        <b/>
        <sz val="10"/>
        <color theme="1"/>
        <rFont val="Calibri"/>
        <family val="2"/>
        <scheme val="minor"/>
      </rPr>
      <t>conservation</t>
    </r>
    <r>
      <rPr>
        <sz val="10"/>
        <color theme="1"/>
        <rFont val="Calibri"/>
        <family val="2"/>
        <scheme val="minor"/>
      </rPr>
      <t xml:space="preserve"> and protection of </t>
    </r>
    <r>
      <rPr>
        <b/>
        <sz val="10"/>
        <color theme="1"/>
        <rFont val="Calibri"/>
        <family val="2"/>
        <scheme val="minor"/>
      </rPr>
      <t xml:space="preserve">catchments </t>
    </r>
    <r>
      <rPr>
        <sz val="10"/>
        <color theme="1"/>
        <rFont val="Calibri"/>
        <family val="2"/>
        <scheme val="minor"/>
      </rPr>
      <t>(conditional)</t>
    </r>
    <r>
      <rPr>
        <b/>
        <sz val="10"/>
        <color theme="1"/>
        <rFont val="Calibri"/>
        <family val="2"/>
        <scheme val="minor"/>
      </rPr>
      <t xml:space="preserve">
</t>
    </r>
    <r>
      <rPr>
        <sz val="10"/>
        <color theme="1"/>
        <rFont val="Calibri"/>
        <family val="2"/>
        <scheme val="minor"/>
      </rPr>
      <t>Promote and/or</t>
    </r>
    <r>
      <rPr>
        <b/>
        <sz val="10"/>
        <color theme="1"/>
        <rFont val="Calibri"/>
        <family val="2"/>
        <scheme val="minor"/>
      </rPr>
      <t xml:space="preserve"> </t>
    </r>
    <r>
      <rPr>
        <sz val="10"/>
        <color theme="1"/>
        <rFont val="Calibri"/>
        <family val="2"/>
        <scheme val="minor"/>
      </rPr>
      <t xml:space="preserve">Upscale sustainable production of fuel wood by establishing </t>
    </r>
    <r>
      <rPr>
        <b/>
        <sz val="10"/>
        <color theme="1"/>
        <rFont val="Calibri"/>
        <family val="2"/>
        <scheme val="minor"/>
      </rPr>
      <t xml:space="preserve">woodlots plantations and forest management </t>
    </r>
    <r>
      <rPr>
        <sz val="10"/>
        <color theme="1"/>
        <rFont val="Calibri"/>
        <family val="2"/>
        <scheme val="minor"/>
      </rPr>
      <t xml:space="preserve">(un/conditional)
Promoting </t>
    </r>
    <r>
      <rPr>
        <b/>
        <sz val="10"/>
        <color theme="1"/>
        <rFont val="Calibri"/>
        <family val="2"/>
        <scheme val="minor"/>
      </rPr>
      <t>agroforestry</t>
    </r>
    <r>
      <rPr>
        <sz val="10"/>
        <color theme="1"/>
        <rFont val="Calibri"/>
        <family val="2"/>
        <scheme val="minor"/>
      </rPr>
      <t xml:space="preserve"> systems in targeted locations as source of biomass and soil carbon sequestration</t>
    </r>
  </si>
  <si>
    <t xml:space="preserve">Reference year: 2011
Implementation period: 2021-2030
Unit: CO2e
No forest target info
</t>
  </si>
  <si>
    <r>
      <t xml:space="preserve">Needs for adaptation actions"
- Replication des 5 programmes annonces au sommet pour plus d'actions notamment le </t>
    </r>
    <r>
      <rPr>
        <b/>
        <sz val="10"/>
        <color theme="1"/>
        <rFont val="Calibri"/>
        <family val="2"/>
        <scheme val="minor"/>
      </rPr>
      <t>reboisement,</t>
    </r>
    <r>
      <rPr>
        <sz val="10"/>
        <color theme="1"/>
        <rFont val="Calibri"/>
        <family val="2"/>
        <scheme val="minor"/>
      </rPr>
      <t xml:space="preserve"> le pastoralisme, les energies renouvelables et I' Agricultu re intelligente afin de renforcer Ia resilience aux changements climatiques et assurer Ia securite alimentaire sur I' ensemble du pays, soit environ 2,124 Milliards de $US</t>
    </r>
  </si>
  <si>
    <r>
      <t xml:space="preserve">Mali-announced programs at theGlobal Summit for Climate in New York in 2014 for the years 2015-2020:
- de </t>
    </r>
    <r>
      <rPr>
        <b/>
        <sz val="10"/>
        <color theme="1"/>
        <rFont val="Calibri"/>
        <family val="2"/>
        <scheme val="minor"/>
      </rPr>
      <t>l'amenagement forestier pour</t>
    </r>
    <r>
      <rPr>
        <sz val="10"/>
        <color theme="1"/>
        <rFont val="Calibri"/>
        <family val="2"/>
        <scheme val="minor"/>
      </rPr>
      <t xml:space="preserve"> </t>
    </r>
    <r>
      <rPr>
        <b/>
        <sz val="10"/>
        <color theme="1"/>
        <rFont val="Calibri"/>
        <family val="2"/>
        <scheme val="minor"/>
      </rPr>
      <t>Ia</t>
    </r>
    <r>
      <rPr>
        <sz val="10"/>
        <color theme="1"/>
        <rFont val="Calibri"/>
        <family val="2"/>
        <scheme val="minor"/>
      </rPr>
      <t xml:space="preserve"> </t>
    </r>
    <r>
      <rPr>
        <b/>
        <sz val="10"/>
        <color theme="1"/>
        <rFont val="Calibri"/>
        <family val="2"/>
        <scheme val="minor"/>
      </rPr>
      <t>restauration</t>
    </r>
    <r>
      <rPr>
        <sz val="10"/>
        <color theme="1"/>
        <rFont val="Calibri"/>
        <family val="2"/>
        <scheme val="minor"/>
      </rPr>
      <t xml:space="preserve"> des ecosystemes degrades visant a </t>
    </r>
    <r>
      <rPr>
        <b/>
        <sz val="10"/>
        <color theme="1"/>
        <rFont val="Calibri"/>
        <family val="2"/>
        <scheme val="minor"/>
      </rPr>
      <t>reboiser</t>
    </r>
    <r>
      <rPr>
        <sz val="10"/>
        <color theme="1"/>
        <rFont val="Calibri"/>
        <family val="2"/>
        <scheme val="minor"/>
      </rPr>
      <t xml:space="preserve"> 325,000 hectares, </t>
    </r>
    <r>
      <rPr>
        <b/>
        <sz val="10"/>
        <color theme="1"/>
        <rFont val="Calibri"/>
        <family val="2"/>
        <scheme val="minor"/>
      </rPr>
      <t>promouvoir Ia regeneration naturelle assistee</t>
    </r>
    <r>
      <rPr>
        <sz val="10"/>
        <color theme="1"/>
        <rFont val="Calibri"/>
        <family val="2"/>
        <scheme val="minor"/>
      </rPr>
      <t xml:space="preserve"> et Ia lutte centre l'ensablement et renforcer Ia protection des aires protegees sur 9 millions d'hectares . (</t>
    </r>
    <r>
      <rPr>
        <sz val="10"/>
        <color rgb="FFFF0000"/>
        <rFont val="Calibri"/>
        <family val="2"/>
        <scheme val="minor"/>
      </rPr>
      <t>excluded because timeline is pre-2020</t>
    </r>
    <r>
      <rPr>
        <sz val="10"/>
        <color theme="1"/>
        <rFont val="Calibri"/>
        <family val="2"/>
        <scheme val="minor"/>
      </rPr>
      <t>)
-  du developpement d'une agriculture intelligente et resiliente aux changements climatiques, pour l'amenagement hydro-agricole de 92 000 ha dans le contexte d' une gestion durable des terres avec I' engagement de I'Etat a consacrer 15% du Budget national a !'agriculture;
- de l'amenagement pastoral resilient aux changements climatiques visant Ia materialisation de 3 300 km d'axes de transhumance afin de reduire les conflits entre agriculteurs et eleveurs, Ia reali sation de 21 peri metres et aires pastorales d'une superficie totale de 400 000 ha;</t>
    </r>
  </si>
  <si>
    <t xml:space="preserve">Reference year: 2010
Implementation period:  by 2025
Unit: CO2e
No forest target info
</t>
  </si>
  <si>
    <r>
      <t xml:space="preserve">Reference year: 2010
Implementation period: 2020-2030
Unit: CO2e
Cumulative emissions mitigation 2020-2030: -20431.5 GgCO2eq </t>
    </r>
    <r>
      <rPr>
        <sz val="10"/>
        <color rgb="FFFF0000"/>
        <rFont val="Calibri"/>
        <family val="2"/>
        <scheme val="minor"/>
      </rPr>
      <t xml:space="preserve">Convert to t and to 2021-2030 time period </t>
    </r>
    <r>
      <rPr>
        <sz val="10"/>
        <color theme="1"/>
        <rFont val="Calibri"/>
        <family val="2"/>
        <scheme val="minor"/>
      </rPr>
      <t xml:space="preserve">
Activities: 
- aerieal seeding for 10,000/ha/year until 2030 for </t>
    </r>
    <r>
      <rPr>
        <b/>
        <sz val="10"/>
        <color theme="1"/>
        <rFont val="Calibri"/>
        <family val="2"/>
        <scheme val="minor"/>
      </rPr>
      <t>natural regeneration</t>
    </r>
    <r>
      <rPr>
        <sz val="10"/>
        <color theme="1"/>
        <rFont val="Calibri"/>
        <family val="2"/>
        <scheme val="minor"/>
      </rPr>
      <t xml:space="preserve"> (</t>
    </r>
    <r>
      <rPr>
        <b/>
        <sz val="10"/>
        <color theme="1"/>
        <rFont val="Calibri"/>
        <family val="2"/>
        <scheme val="minor"/>
      </rPr>
      <t>100,000 ha</t>
    </r>
    <r>
      <rPr>
        <sz val="10"/>
        <color theme="1"/>
        <rFont val="Calibri"/>
        <family val="2"/>
        <scheme val="minor"/>
      </rPr>
      <t>) (</t>
    </r>
    <r>
      <rPr>
        <sz val="10"/>
        <color rgb="FFFF0000"/>
        <rFont val="Calibri"/>
        <family val="2"/>
        <scheme val="minor"/>
      </rPr>
      <t>ecosystem type unclear and therefore categorized as other</t>
    </r>
    <r>
      <rPr>
        <sz val="10"/>
        <color theme="1"/>
        <rFont val="Calibri"/>
        <family val="2"/>
        <scheme val="minor"/>
      </rPr>
      <t>) 
- restoration of natural pastures</t>
    </r>
  </si>
  <si>
    <r>
      <t xml:space="preserve">
Cumulative emissions mitigation 2020-2030: -20431.5 GtCO2eq Convert to t and to 2021-2030 time period 
Activities: 
- aerieal seeding for 10,000/ha/year until 2030 for natural regeneration  (</t>
    </r>
    <r>
      <rPr>
        <sz val="10"/>
        <color rgb="FFFF0000"/>
        <rFont val="Calibri"/>
        <family val="2"/>
        <scheme val="minor"/>
      </rPr>
      <t>over 2021-2030 = 100,000 ha</t>
    </r>
    <r>
      <rPr>
        <sz val="10"/>
        <color theme="1"/>
        <rFont val="Calibri"/>
        <family val="2"/>
        <scheme val="minor"/>
      </rPr>
      <t xml:space="preserve">)
- restoration of natural pastures
Un emsemencement aérien des terres dégradées (10,000 ha/an) pour favoriser la régéneration du milieu naturel </t>
    </r>
  </si>
  <si>
    <t xml:space="preserve">Programs countering erosion, for reforestation, growth and protection of natual resrouces, biodiversity conservation have been pursued by the government but no figures are given  </t>
  </si>
  <si>
    <t>increasing resilience of agricultural systems through hydro-agricoles,</t>
  </si>
  <si>
    <r>
      <t xml:space="preserve">Priority Adaptation Actions: 
Coastal Zone Management - Improve awareness, enhance </t>
    </r>
    <r>
      <rPr>
        <b/>
        <sz val="10"/>
        <color theme="1"/>
        <rFont val="Calibri"/>
        <family val="2"/>
        <scheme val="minor"/>
      </rPr>
      <t>rehabilitation</t>
    </r>
    <r>
      <rPr>
        <sz val="10"/>
        <color theme="1"/>
        <rFont val="Calibri"/>
        <family val="2"/>
        <scheme val="minor"/>
      </rPr>
      <t xml:space="preserve"> and strengthen regulatory
framework for protection of beach, dunes and </t>
    </r>
    <r>
      <rPr>
        <b/>
        <sz val="10"/>
        <color theme="1"/>
        <rFont val="Calibri"/>
        <family val="2"/>
        <scheme val="minor"/>
      </rPr>
      <t xml:space="preserve">vegetation.
</t>
    </r>
    <r>
      <rPr>
        <sz val="10"/>
        <color theme="1"/>
        <rFont val="Calibri"/>
        <family val="2"/>
        <scheme val="minor"/>
      </rPr>
      <t xml:space="preserve">Improve Marine and Terrestrial Biodiversity Resilience - Improvement of the management of marine and terrestrial protected areas and expansion of protected area network including </t>
    </r>
    <r>
      <rPr>
        <b/>
        <sz val="10"/>
        <color theme="1"/>
        <rFont val="Calibri"/>
        <family val="2"/>
        <scheme val="minor"/>
      </rPr>
      <t>rehabilitation</t>
    </r>
    <r>
      <rPr>
        <sz val="10"/>
        <color theme="1"/>
        <rFont val="Calibri"/>
        <family val="2"/>
        <scheme val="minor"/>
      </rPr>
      <t xml:space="preserve"> of wetlands, sea-grass, </t>
    </r>
    <r>
      <rPr>
        <b/>
        <sz val="10"/>
        <color theme="1"/>
        <rFont val="Calibri"/>
        <family val="2"/>
        <scheme val="minor"/>
      </rPr>
      <t>mangrove</t>
    </r>
    <r>
      <rPr>
        <sz val="10"/>
        <color theme="1"/>
        <rFont val="Calibri"/>
        <family val="2"/>
        <scheme val="minor"/>
      </rPr>
      <t xml:space="preserve"> plantation, </t>
    </r>
    <r>
      <rPr>
        <b/>
        <sz val="10"/>
        <color theme="1"/>
        <rFont val="Calibri"/>
        <family val="2"/>
        <scheme val="minor"/>
      </rPr>
      <t>increase in tree coverage</t>
    </r>
    <r>
      <rPr>
        <sz val="10"/>
        <color theme="1"/>
        <rFont val="Calibri"/>
        <family val="2"/>
        <scheme val="minor"/>
      </rPr>
      <t xml:space="preserve"> areas and coral reef  rehabilitation/farming.
The Republic of Mauritius will require international support in its efforts to transition towards a lowcarbon development path through greater utilisation of renewable sources of energy (biomass, solar and wind), and to adapt to the negative impacts of climate change that affect several sectors of the  economy.  </t>
    </r>
    <r>
      <rPr>
        <b/>
        <sz val="10"/>
        <color theme="1"/>
        <rFont val="Calibri"/>
        <family val="2"/>
        <scheme val="minor"/>
      </rPr>
      <t>(conditional)</t>
    </r>
  </si>
  <si>
    <r>
      <t xml:space="preserve">Reference year: 2013
Implementation period: by 2030
Unit: CO2e
Nation-wide: 
</t>
    </r>
    <r>
      <rPr>
        <b/>
        <sz val="10"/>
        <color theme="1"/>
        <rFont val="Calibri"/>
        <family val="2"/>
        <scheme val="minor"/>
      </rPr>
      <t>Unconditional:</t>
    </r>
    <r>
      <rPr>
        <sz val="10"/>
        <color theme="1"/>
        <rFont val="Calibri"/>
        <family val="2"/>
        <scheme val="minor"/>
      </rPr>
      <t xml:space="preserve"> Mexico is committed to reduce unconditionally 25% of its Greenhouse Gases and Short Lived Climate Pollutants emissions (below BAU) for the year 2030. 
</t>
    </r>
    <r>
      <rPr>
        <b/>
        <sz val="10"/>
        <color theme="1"/>
        <rFont val="Calibri"/>
        <family val="2"/>
        <scheme val="minor"/>
      </rPr>
      <t>Conditional:</t>
    </r>
    <r>
      <rPr>
        <sz val="10"/>
        <color theme="1"/>
        <rFont val="Calibri"/>
        <family val="2"/>
        <scheme val="minor"/>
      </rPr>
      <t xml:space="preserve"> The 25% reduction commitment expressed above could increase up to a 40% in a conditional manner
Sector and Source Categories - LULUCF
- Afforestation, reforestation
- Deforestation
- Forest management
</t>
    </r>
  </si>
  <si>
    <r>
      <t xml:space="preserve">2. Ecosystem-Based Adaptation
Actions to be implemented for the period 2020 – 2030:
- Reach a rate of 0% deforestation by the year 2030. 
- </t>
    </r>
    <r>
      <rPr>
        <b/>
        <sz val="10"/>
        <color theme="1"/>
        <rFont val="Calibri"/>
        <family val="2"/>
        <scheme val="minor"/>
      </rPr>
      <t>Reforest</t>
    </r>
    <r>
      <rPr>
        <sz val="10"/>
        <color theme="1"/>
        <rFont val="Calibri"/>
        <family val="2"/>
        <scheme val="minor"/>
      </rPr>
      <t xml:space="preserve"> high, medium and low </t>
    </r>
    <r>
      <rPr>
        <b/>
        <sz val="10"/>
        <color theme="1"/>
        <rFont val="Calibri"/>
        <family val="2"/>
        <scheme val="minor"/>
      </rPr>
      <t>watersheds</t>
    </r>
    <r>
      <rPr>
        <sz val="10"/>
        <color theme="1"/>
        <rFont val="Calibri"/>
        <family val="2"/>
        <scheme val="minor"/>
      </rPr>
      <t xml:space="preserve"> with special attention to riparian zones and taking into account native species in the area.
- Conserve and </t>
    </r>
    <r>
      <rPr>
        <b/>
        <sz val="10"/>
        <color theme="1"/>
        <rFont val="Calibri"/>
        <family val="2"/>
        <scheme val="minor"/>
      </rPr>
      <t>restore ecosystems</t>
    </r>
    <r>
      <rPr>
        <sz val="10"/>
        <color theme="1"/>
        <rFont val="Calibri"/>
        <family val="2"/>
        <scheme val="minor"/>
      </rPr>
      <t xml:space="preserve"> in order to increase ecological connectivity of all Natural Protected Areas and other conservation schemes, through biological corridors and sustainable productive activities. 
- Increase carbon capture and strengthen coastal protection with the implementation of a
scheme of conservation and </t>
    </r>
    <r>
      <rPr>
        <b/>
        <sz val="10"/>
        <color theme="1"/>
        <rFont val="Calibri"/>
        <family val="2"/>
        <scheme val="minor"/>
      </rPr>
      <t>recovery</t>
    </r>
    <r>
      <rPr>
        <sz val="10"/>
        <color theme="1"/>
        <rFont val="Calibri"/>
        <family val="2"/>
        <scheme val="minor"/>
      </rPr>
      <t xml:space="preserve"> </t>
    </r>
    <r>
      <rPr>
        <b/>
        <sz val="10"/>
        <color theme="1"/>
        <rFont val="Calibri"/>
        <family val="2"/>
        <scheme val="minor"/>
      </rPr>
      <t>of</t>
    </r>
    <r>
      <rPr>
        <sz val="10"/>
        <color theme="1"/>
        <rFont val="Calibri"/>
        <family val="2"/>
        <scheme val="minor"/>
      </rPr>
      <t xml:space="preserve"> coastal and marine ecosystems such as coral
reefs, </t>
    </r>
    <r>
      <rPr>
        <b/>
        <sz val="10"/>
        <color theme="1"/>
        <rFont val="Calibri"/>
        <family val="2"/>
        <scheme val="minor"/>
      </rPr>
      <t>mangroves,</t>
    </r>
    <r>
      <rPr>
        <sz val="10"/>
        <color theme="1"/>
        <rFont val="Calibri"/>
        <family val="2"/>
        <scheme val="minor"/>
      </rPr>
      <t xml:space="preserve"> sea grass and dunes.
The implementation of the abovementioned adaptation actions for the period 2020 – 2030 requires the continuous development and strengthening of Mexico’s capacities. Capacity building requires both cooperation from developed countries to developing countries as well as south-south cooperation. Furthermore, Mexico requires international support for the development of its own technologies as well as for technology transfer and innovation to increase its adaptive capacity.</t>
    </r>
  </si>
  <si>
    <t>Reference year: 1990
Implementation period: 2021-2030
Unit: CO2e
The Republic of Moldova intends to achieve an economy-wide unconditional target of reducing its greenhouse gas emissions by 64-67 per cent below its 1990 level in 2030 and to make best efforts to reduce its emissions by 67 per cent.
The reduction commitment expressed above could be increased up to 78 per cent below 1990 level conditional to, a global agreement addressing important topics including low-cost financial resources, technology transfer, and technical cooperation, accessible to all at a scale commensurate to the challenge of global climate change.</t>
  </si>
  <si>
    <r>
      <t xml:space="preserve">Reference year: 2010
Implementation period: up to 2030
Unit: CO2e
In its INDC, Mongolia has outlined a series of policies and measures that the country commits to implement up to 2030, in the energy, industry, agriculture and waste sectors. The expected mitigation impact of these policies and measures will be a 14% reduction in total national GHG emissions </t>
    </r>
    <r>
      <rPr>
        <b/>
        <sz val="10"/>
        <color theme="1"/>
        <rFont val="Calibri"/>
        <family val="2"/>
        <scheme val="minor"/>
      </rPr>
      <t>excluding Land use, land use change and forestry</t>
    </r>
    <r>
      <rPr>
        <sz val="10"/>
        <color theme="1"/>
        <rFont val="Calibri"/>
        <family val="2"/>
        <scheme val="minor"/>
      </rPr>
      <t xml:space="preserve"> (LULUCF) by 2030, compared to the projected emissions under a business as usual scenario. Those and other potentially more ambitious commitments are contingent upon gaining access to new technologies and sources of finance through internationally agreed  mechanisms and instruments 
Furthermore, in the forestry sector, a programme is underway to develop a detailed inventory along with the identification of mitigation options.</t>
    </r>
    <r>
      <rPr>
        <b/>
        <sz val="10"/>
        <color theme="1"/>
        <rFont val="Calibri"/>
        <family val="2"/>
        <scheme val="minor"/>
      </rPr>
      <t xml:space="preserve"> In future communications, Mongolia intends to include actions for mitigation in the forestry sector to reduce GHG emissions from deforestation and forest degradation by 2% by 2020 and 5% by 2030.</t>
    </r>
    <r>
      <rPr>
        <sz val="10"/>
        <color theme="1"/>
        <rFont val="Calibri"/>
        <family val="2"/>
        <scheme val="minor"/>
      </rPr>
      <t xml:space="preserve">
</t>
    </r>
  </si>
  <si>
    <r>
      <t xml:space="preserve">Long and short-term adaptation visions, goals and targets 
- Forest resource aims to reduce forest degradation, and to implement </t>
    </r>
    <r>
      <rPr>
        <b/>
        <sz val="10"/>
        <color theme="1"/>
        <rFont val="Calibri"/>
        <family val="2"/>
        <scheme val="minor"/>
      </rPr>
      <t>reforestation</t>
    </r>
    <r>
      <rPr>
        <sz val="10"/>
        <color theme="1"/>
        <rFont val="Calibri"/>
        <family val="2"/>
        <scheme val="minor"/>
      </rPr>
      <t xml:space="preserve"> and </t>
    </r>
    <r>
      <rPr>
        <b/>
        <sz val="10"/>
        <color theme="1"/>
        <rFont val="Calibri"/>
        <family val="2"/>
        <scheme val="minor"/>
      </rPr>
      <t>sustainable forest management</t>
    </r>
    <r>
      <rPr>
        <sz val="10"/>
        <color theme="1"/>
        <rFont val="Calibri"/>
        <family val="2"/>
        <scheme val="minor"/>
      </rPr>
      <t xml:space="preserve"> strategies.
Some adaptation activities under these goals will also have mitigation co-benefits:
- </t>
    </r>
    <r>
      <rPr>
        <b/>
        <sz val="10"/>
        <color theme="1"/>
        <rFont val="Calibri"/>
        <family val="2"/>
        <scheme val="minor"/>
      </rPr>
      <t>Increasing forest area up to 9.0% by 2030</t>
    </r>
    <r>
      <rPr>
        <sz val="10"/>
        <color theme="1"/>
        <rFont val="Calibri"/>
        <family val="2"/>
        <scheme val="minor"/>
      </rPr>
      <t xml:space="preserve"> and reducing forest fire affected area by 30% would conserve ecosystems and increase carbon sink. (</t>
    </r>
    <r>
      <rPr>
        <sz val="10"/>
        <color rgb="FFFF0000"/>
        <rFont val="Calibri"/>
        <family val="2"/>
        <scheme val="minor"/>
      </rPr>
      <t>155,356,000 ha land area --&gt; forest area 2015: 12,552,800 ha = 8.08% --&gt; +0.92% = 1,429,240 ha --&gt; assume flat annual implementation 2015-2030 (16 years) = 89,237.5 ha/yr --&gt; over NDC period 893,275 ha</t>
    </r>
    <r>
      <rPr>
        <sz val="10"/>
        <color theme="1"/>
        <rFont val="Calibri"/>
        <family val="2"/>
        <scheme val="minor"/>
      </rPr>
      <t xml:space="preserve">)
Current and planned adaptation undertakings:
- Forestry - Community-based forest resource management has been introduced and about 20% of the
forest area is currently under protection of community forestry groups, which comprise 74.8% of the total community groups on environmental protection. Multi-purpose forest resource inventory is under the process.
--To improve effectiveness of </t>
    </r>
    <r>
      <rPr>
        <b/>
        <sz val="10"/>
        <color theme="1"/>
        <rFont val="Calibri"/>
        <family val="2"/>
        <scheme val="minor"/>
      </rPr>
      <t xml:space="preserve">forest management </t>
    </r>
    <r>
      <rPr>
        <sz val="10"/>
        <color theme="1"/>
        <rFont val="Calibri"/>
        <family val="2"/>
        <scheme val="minor"/>
      </rPr>
      <t>-- To make forests resilient to climate change by improving their productivity and</t>
    </r>
    <r>
      <rPr>
        <b/>
        <sz val="10"/>
        <color theme="1"/>
        <rFont val="Calibri"/>
        <family val="2"/>
        <scheme val="minor"/>
      </rPr>
      <t xml:space="preserve"> changing their composition and structure</t>
    </r>
  </si>
  <si>
    <t xml:space="preserve">Reference year: 1990
Implementation period: by 2030
Unit: CO2e
30% emission reduction by 2030 compared to the 1990  
Within the preparation process of the INDC it became clear that significant data uncertainty exist regarding the emissions and removal in the land use, land use change and forestry sectors. Greenhouse gas emissions and removals from agriculture, forestry and other land uses are currently not included in the accounting. Emissions and removals from these sectors can be included in the INDC at a later stage when technical conditions allow for that. Having relatively high uncertainty regarding emissions in the LULUCF sector Montenegro reserves its right to review its INDC until 2020 upon the availably of more accurate data and improved technical conditions regarding land use, land use change and forestry and include it in its nationally determined contribution.
</t>
  </si>
  <si>
    <r>
      <t xml:space="preserve">Reference year:  BAU (base year 2010)
Implementation period:  by 2030
Unit: CO2e
The conditional scenario assumes the implementation of 31 additional  actions  over  the  period  </t>
    </r>
    <r>
      <rPr>
        <b/>
        <sz val="10"/>
        <color theme="1"/>
        <rFont val="Calibri"/>
        <family val="2"/>
        <scheme val="minor"/>
      </rPr>
      <t>2010–2030</t>
    </r>
    <r>
      <rPr>
        <sz val="10"/>
        <color theme="1"/>
        <rFont val="Calibri"/>
        <family val="2"/>
        <scheme val="minor"/>
      </rPr>
      <t xml:space="preserve">,  including  11 AFOLU actions  
For the agriculture and forestry sectors, only CO2 stored in  biomass was taken into account </t>
    </r>
    <r>
      <rPr>
        <b/>
        <sz val="10"/>
        <color theme="1"/>
        <rFont val="Calibri"/>
        <family val="2"/>
        <scheme val="minor"/>
      </rPr>
      <t>(agroforestry,</t>
    </r>
    <r>
      <rPr>
        <sz val="10"/>
        <color theme="1"/>
        <rFont val="Calibri"/>
        <family val="2"/>
        <scheme val="minor"/>
      </rPr>
      <t xml:space="preserve"> </t>
    </r>
    <r>
      <rPr>
        <b/>
        <sz val="10"/>
        <color theme="1"/>
        <rFont val="Calibri"/>
        <family val="2"/>
        <scheme val="minor"/>
      </rPr>
      <t>afforestation,</t>
    </r>
    <r>
      <rPr>
        <sz val="10"/>
        <color theme="1"/>
        <rFont val="Calibri"/>
        <family val="2"/>
        <scheme val="minor"/>
      </rPr>
      <t xml:space="preserve"> </t>
    </r>
    <r>
      <rPr>
        <b/>
        <sz val="10"/>
        <color theme="1"/>
        <rFont val="Calibri"/>
        <family val="2"/>
        <scheme val="minor"/>
      </rPr>
      <t>reforestation,</t>
    </r>
    <r>
      <rPr>
        <sz val="10"/>
        <color theme="1"/>
        <rFont val="Calibri"/>
        <family val="2"/>
        <scheme val="minor"/>
      </rPr>
      <t xml:space="preserve"> </t>
    </r>
    <r>
      <rPr>
        <b/>
        <sz val="10"/>
        <color theme="1"/>
        <rFont val="Calibri"/>
        <family val="2"/>
        <scheme val="minor"/>
      </rPr>
      <t>silvopastoral</t>
    </r>
    <r>
      <rPr>
        <sz val="10"/>
        <color theme="1"/>
        <rFont val="Calibri"/>
        <family val="2"/>
        <scheme val="minor"/>
      </rPr>
      <t xml:space="preserve"> plans, </t>
    </r>
    <r>
      <rPr>
        <b/>
        <sz val="10"/>
        <color theme="1"/>
        <rFont val="Calibri"/>
        <family val="2"/>
        <scheme val="minor"/>
      </rPr>
      <t>management</t>
    </r>
    <r>
      <rPr>
        <sz val="10"/>
        <color theme="1"/>
        <rFont val="Calibri"/>
        <family val="2"/>
        <scheme val="minor"/>
      </rPr>
      <t xml:space="preserve"> of forestry  climate  risks  (</t>
    </r>
    <r>
      <rPr>
        <b/>
        <sz val="10"/>
        <color theme="1"/>
        <rFont val="Calibri"/>
        <family val="2"/>
        <scheme val="minor"/>
      </rPr>
      <t>wildfires and  forest health</t>
    </r>
    <r>
      <rPr>
        <sz val="10"/>
        <color theme="1"/>
        <rFont val="Calibri"/>
        <family val="2"/>
        <scheme val="minor"/>
      </rPr>
      <t xml:space="preserve">)
</t>
    </r>
    <r>
      <rPr>
        <b/>
        <sz val="10"/>
        <color theme="1"/>
        <rFont val="Calibri"/>
        <family val="2"/>
        <scheme val="minor"/>
      </rPr>
      <t>afforestation</t>
    </r>
    <r>
      <rPr>
        <sz val="10"/>
        <color theme="1"/>
        <rFont val="Calibri"/>
        <family val="2"/>
        <scheme val="minor"/>
      </rPr>
      <t xml:space="preserve">  of </t>
    </r>
    <r>
      <rPr>
        <i/>
        <sz val="10"/>
        <color theme="1"/>
        <rFont val="Calibri"/>
        <family val="2"/>
        <scheme val="minor"/>
      </rPr>
      <t>approximately</t>
    </r>
    <r>
      <rPr>
        <sz val="10"/>
        <color theme="1"/>
        <rFont val="Calibri"/>
        <family val="2"/>
        <scheme val="minor"/>
      </rPr>
      <t xml:space="preserve">  50,000  hectares  per  year </t>
    </r>
    <r>
      <rPr>
        <sz val="10"/>
        <rFont val="Calibri"/>
        <family val="2"/>
        <scheme val="minor"/>
      </rPr>
      <t>(</t>
    </r>
    <r>
      <rPr>
        <sz val="10"/>
        <color rgb="FFFF0000"/>
        <rFont val="Calibri"/>
        <family val="2"/>
        <scheme val="minor"/>
      </rPr>
      <t>excluded,</t>
    </r>
    <r>
      <rPr>
        <sz val="10"/>
        <color theme="1"/>
        <rFont val="Calibri"/>
        <family val="2"/>
        <scheme val="minor"/>
      </rPr>
      <t xml:space="preserve"> </t>
    </r>
    <r>
      <rPr>
        <sz val="10"/>
        <color rgb="FFFF0000"/>
        <rFont val="Calibri"/>
        <family val="2"/>
        <scheme val="minor"/>
      </rPr>
      <t>see more accurate numbers in sectoral plans below</t>
    </r>
    <r>
      <rPr>
        <sz val="10"/>
        <color theme="1"/>
        <rFont val="Calibri"/>
        <family val="2"/>
        <scheme val="minor"/>
      </rPr>
      <t xml:space="preserve">)
</t>
    </r>
    <r>
      <rPr>
        <b/>
        <sz val="10"/>
        <color theme="1"/>
        <rFont val="Calibri"/>
        <family val="2"/>
        <scheme val="minor"/>
      </rPr>
      <t>Rehabilitate</t>
    </r>
    <r>
      <rPr>
        <sz val="10"/>
        <color theme="1"/>
        <rFont val="Calibri"/>
        <family val="2"/>
        <scheme val="minor"/>
      </rPr>
      <t xml:space="preserve"> ecosystems and  protect and  promote  natural areas
Actions Considered to Estimate Morocco’s Mitigation Contribution:
-</t>
    </r>
    <r>
      <rPr>
        <b/>
        <sz val="10"/>
        <color theme="1"/>
        <rFont val="Calibri"/>
        <family val="2"/>
        <scheme val="minor"/>
      </rPr>
      <t>Unconditional</t>
    </r>
    <r>
      <rPr>
        <sz val="10"/>
        <color theme="1"/>
        <rFont val="Calibri"/>
        <family val="2"/>
        <scheme val="minor"/>
      </rPr>
      <t xml:space="preserve"> action: Afforestation and Reforestation Program  2010–2030: </t>
    </r>
    <r>
      <rPr>
        <b/>
        <sz val="10"/>
        <color theme="1"/>
        <rFont val="Calibri"/>
        <family val="2"/>
        <scheme val="minor"/>
      </rPr>
      <t>Afforestation</t>
    </r>
    <r>
      <rPr>
        <sz val="10"/>
        <color theme="1"/>
        <rFont val="Calibri"/>
        <family val="2"/>
        <scheme val="minor"/>
      </rPr>
      <t xml:space="preserve"> over 40,000 ha/yr (</t>
    </r>
    <r>
      <rPr>
        <sz val="10"/>
        <color rgb="FFFF0000"/>
        <rFont val="Calibri"/>
        <family val="2"/>
        <scheme val="minor"/>
      </rPr>
      <t>10 years 400,000 ha</t>
    </r>
    <r>
      <rPr>
        <sz val="10"/>
        <color theme="1"/>
        <rFont val="Calibri"/>
        <family val="2"/>
        <scheme val="minor"/>
      </rPr>
      <t xml:space="preserve">)
</t>
    </r>
    <r>
      <rPr>
        <b/>
        <sz val="10"/>
        <color theme="1"/>
        <rFont val="Calibri"/>
        <family val="2"/>
        <scheme val="minor"/>
      </rPr>
      <t>Management of Forestry</t>
    </r>
    <r>
      <rPr>
        <sz val="10"/>
        <color theme="1"/>
        <rFont val="Calibri"/>
        <family val="2"/>
        <scheme val="minor"/>
      </rPr>
      <t xml:space="preserve"> Climate Risk 2010–2030: 1,536 ha/yr 2010 and 2030 (</t>
    </r>
    <r>
      <rPr>
        <sz val="10"/>
        <color rgb="FFFF0000"/>
        <rFont val="Calibri"/>
        <family val="2"/>
        <scheme val="minor"/>
      </rPr>
      <t>15,360 ha</t>
    </r>
    <r>
      <rPr>
        <sz val="10"/>
        <color theme="1"/>
        <rFont val="Calibri"/>
        <family val="2"/>
        <scheme val="minor"/>
      </rPr>
      <t>)
-</t>
    </r>
    <r>
      <rPr>
        <b/>
        <sz val="10"/>
        <color theme="1"/>
        <rFont val="Calibri"/>
        <family val="2"/>
        <scheme val="minor"/>
      </rPr>
      <t>Conditional</t>
    </r>
    <r>
      <rPr>
        <sz val="10"/>
        <color theme="1"/>
        <rFont val="Calibri"/>
        <family val="2"/>
        <scheme val="minor"/>
      </rPr>
      <t xml:space="preserve"> - </t>
    </r>
    <r>
      <rPr>
        <b/>
        <sz val="10"/>
        <color theme="1"/>
        <rFont val="Calibri"/>
        <family val="2"/>
        <scheme val="minor"/>
      </rPr>
      <t>agroforestry</t>
    </r>
    <r>
      <rPr>
        <sz val="10"/>
        <color theme="1"/>
        <rFont val="Calibri"/>
        <family val="2"/>
        <scheme val="minor"/>
      </rPr>
      <t xml:space="preserve"> programs extended over 2020-2030: </t>
    </r>
    <r>
      <rPr>
        <sz val="10"/>
        <color rgb="FFFF0000"/>
        <rFont val="Calibri"/>
        <family val="2"/>
        <scheme val="minor"/>
      </rPr>
      <t>10 yrs = 371,726 ha</t>
    </r>
    <r>
      <rPr>
        <sz val="10"/>
        <color theme="1"/>
        <rFont val="Calibri"/>
        <family val="2"/>
        <scheme val="minor"/>
      </rPr>
      <t xml:space="preserve">
1) Olive Trees  232,000 ha (</t>
    </r>
    <r>
      <rPr>
        <sz val="10"/>
        <color rgb="FFFF0000"/>
        <rFont val="Calibri"/>
        <family val="2"/>
        <scheme val="minor"/>
      </rPr>
      <t>210,909 ha 10 yr adjusted</t>
    </r>
    <r>
      <rPr>
        <sz val="10"/>
        <color theme="1"/>
        <rFont val="Calibri"/>
        <family val="2"/>
        <scheme val="minor"/>
      </rPr>
      <t>)
2) Fruit Arboriculture  112,000 ha (</t>
    </r>
    <r>
      <rPr>
        <sz val="10"/>
        <color rgb="FFFF0000"/>
        <rFont val="Calibri"/>
        <family val="2"/>
        <scheme val="minor"/>
      </rPr>
      <t>101,818 ha 10 yr adjusted</t>
    </r>
    <r>
      <rPr>
        <sz val="10"/>
        <color theme="1"/>
        <rFont val="Calibri"/>
        <family val="2"/>
        <scheme val="minor"/>
      </rPr>
      <t>)
3) Citrus Planting  28,000 ha (</t>
    </r>
    <r>
      <rPr>
        <sz val="10"/>
        <color rgb="FFFF0000"/>
        <rFont val="Calibri"/>
        <family val="2"/>
        <scheme val="minor"/>
      </rPr>
      <t>25,454 ha 10 yr adjusted</t>
    </r>
    <r>
      <rPr>
        <sz val="10"/>
        <color theme="1"/>
        <rFont val="Calibri"/>
        <family val="2"/>
        <scheme val="minor"/>
      </rPr>
      <t>)
4) Argan Tree Planting 38,000 ha (</t>
    </r>
    <r>
      <rPr>
        <sz val="10"/>
        <color rgb="FFFF0000"/>
        <rFont val="Calibri"/>
        <family val="2"/>
        <scheme val="minor"/>
      </rPr>
      <t>34,545 ha 10 yr adjusted</t>
    </r>
    <r>
      <rPr>
        <sz val="10"/>
        <color theme="1"/>
        <rFont val="Calibri"/>
        <family val="2"/>
        <scheme val="minor"/>
      </rPr>
      <t>)
-</t>
    </r>
    <r>
      <rPr>
        <b/>
        <sz val="10"/>
        <color theme="1"/>
        <rFont val="Calibri"/>
        <family val="2"/>
        <scheme val="minor"/>
      </rPr>
      <t>Conditional</t>
    </r>
    <r>
      <rPr>
        <sz val="10"/>
        <color theme="1"/>
        <rFont val="Calibri"/>
        <family val="2"/>
        <scheme val="minor"/>
      </rPr>
      <t xml:space="preserve"> - </t>
    </r>
    <r>
      <rPr>
        <b/>
        <sz val="10"/>
        <color theme="1"/>
        <rFont val="Calibri"/>
        <family val="2"/>
        <scheme val="minor"/>
      </rPr>
      <t>Afforestation</t>
    </r>
    <r>
      <rPr>
        <sz val="10"/>
        <color theme="1"/>
        <rFont val="Calibri"/>
        <family val="2"/>
        <scheme val="minor"/>
      </rPr>
      <t xml:space="preserve"> and </t>
    </r>
    <r>
      <rPr>
        <b/>
        <sz val="10"/>
        <color theme="1"/>
        <rFont val="Calibri"/>
        <family val="2"/>
        <scheme val="minor"/>
      </rPr>
      <t>Reforestation</t>
    </r>
    <r>
      <rPr>
        <sz val="10"/>
        <color theme="1"/>
        <rFont val="Calibri"/>
        <family val="2"/>
        <scheme val="minor"/>
      </rPr>
      <t xml:space="preserve"> Program  2020–2030 60,000 ha/yr (</t>
    </r>
    <r>
      <rPr>
        <sz val="10"/>
        <color rgb="FFFF0000"/>
        <rFont val="Calibri"/>
        <family val="2"/>
        <scheme val="minor"/>
      </rPr>
      <t>10 years 600,000 ha (200,000 ha are conditional)</t>
    </r>
    <r>
      <rPr>
        <sz val="10"/>
        <color theme="1"/>
        <rFont val="Calibri"/>
        <family val="2"/>
        <scheme val="minor"/>
      </rPr>
      <t>)
- Conditional - silviculture activity mitigation: Management of  Forestry Climate Risk 
2020–2030 - 2,304 ha/yr (</t>
    </r>
    <r>
      <rPr>
        <sz val="10"/>
        <color rgb="FFFF0000"/>
        <rFont val="Calibri"/>
        <family val="2"/>
        <scheme val="minor"/>
      </rPr>
      <t>23,040 ha total and 7,680 ha additional as conditional)</t>
    </r>
  </si>
  <si>
    <r>
      <t xml:space="preserve">Conditional -- 'For 2030' Main Adaptation Objectives - Forests: 
- </t>
    </r>
    <r>
      <rPr>
        <b/>
        <sz val="10"/>
        <color theme="1"/>
        <rFont val="Calibri"/>
        <family val="2"/>
        <scheme val="minor"/>
      </rPr>
      <t>Protecting</t>
    </r>
    <r>
      <rPr>
        <sz val="10"/>
        <color theme="1"/>
        <rFont val="Calibri"/>
        <family val="2"/>
        <scheme val="minor"/>
      </rPr>
      <t xml:space="preserve">  1,500,000 hectares  against  erosion,  which  will  include the prioritization of 22 basins (</t>
    </r>
    <r>
      <rPr>
        <sz val="10"/>
        <color rgb="FFFF0000"/>
        <rFont val="Calibri"/>
        <family val="2"/>
        <scheme val="minor"/>
      </rPr>
      <t>considered as watersheds, and assumed to use 2021 baseline since activity is not mentioned in 'for 2020' goal in forest adaptation)</t>
    </r>
    <r>
      <rPr>
        <sz val="10"/>
        <color theme="1"/>
        <rFont val="Calibri"/>
        <family val="2"/>
        <scheme val="minor"/>
      </rPr>
      <t xml:space="preserve">
- </t>
    </r>
    <r>
      <rPr>
        <b/>
        <sz val="10"/>
        <color theme="1"/>
        <rFont val="Calibri"/>
        <family val="2"/>
        <scheme val="minor"/>
      </rPr>
      <t>Afforest</t>
    </r>
    <r>
      <rPr>
        <sz val="10"/>
        <color theme="1"/>
        <rFont val="Calibri"/>
        <family val="2"/>
        <scheme val="minor"/>
      </rPr>
      <t xml:space="preserve"> 600,000 hectares </t>
    </r>
    <r>
      <rPr>
        <u/>
        <sz val="10"/>
        <color theme="1"/>
        <rFont val="Calibri"/>
        <family val="2"/>
        <scheme val="minor"/>
      </rPr>
      <t>(</t>
    </r>
    <r>
      <rPr>
        <u/>
        <sz val="10"/>
        <color rgb="FFFF0000"/>
        <rFont val="Calibri"/>
        <family val="2"/>
        <scheme val="minor"/>
      </rPr>
      <t>excluded</t>
    </r>
    <r>
      <rPr>
        <sz val="10"/>
        <color rgb="FFFF0000"/>
        <rFont val="Calibri"/>
        <family val="2"/>
        <scheme val="minor"/>
      </rPr>
      <t xml:space="preserve"> from target reporting due to overlap with mitigation contribution language and target number</t>
    </r>
    <r>
      <rPr>
        <sz val="10"/>
        <color theme="1"/>
        <rFont val="Calibri"/>
        <family val="2"/>
        <scheme val="minor"/>
      </rPr>
      <t>)</t>
    </r>
  </si>
  <si>
    <r>
      <t xml:space="preserve">Reporting on current and planned adaptation undertakings and support: 
present and future planned actions (post2020) directed at the increase of resilience and risk reduction will correspond to the NAP of Mozambique. The country will update and implement its NAP for the following time periods: short (2015 to 2019), medium (2020 to 2024) and long (2025 to 2030) terms. The strategic actions to be included in the NAP are:
- Reduce soil degradation and </t>
    </r>
    <r>
      <rPr>
        <b/>
        <sz val="10"/>
        <color theme="1"/>
        <rFont val="Calibri"/>
        <family val="2"/>
        <scheme val="minor"/>
      </rPr>
      <t>promote mechanisms for the planting of trees</t>
    </r>
    <r>
      <rPr>
        <sz val="10"/>
        <color theme="1"/>
        <rFont val="Calibri"/>
        <family val="2"/>
        <scheme val="minor"/>
      </rPr>
      <t xml:space="preserve"> for local use
</t>
    </r>
  </si>
  <si>
    <t xml:space="preserve">Reference year: unspecified
Implementation period: by 2030
Unit: GHG emissions
Conditional - Mitigation
By 2030, Myanmar’s permanent forest estate (PFE) target is to increase national land area as forest land with the following percent of total land area):
• Reserved Forest (RF) and Protected Public Forest (PPF) = 30% of total national land area
• Protected Area Systems (PAS) = 10% of total national land area
Institutional Arrangments - Forest Management: Decrease the rate of deforestation so that a
significant mitigation contribution from the sector can continue to be realised
</t>
  </si>
  <si>
    <r>
      <t xml:space="preserve">Reference year: BAU base year 2010
Implementation period:  by 2030
Unit:  CO2e
Namibia aims at a reduction of about 89% of its GHG emissions at the 2030 time horizon compared to the BAU scenario. The contribution to reduce emissions while also increasing  sinks is conditional on the support of the international community.
AFOLU mitigation potential  18.513 MtCO2e (81.7% BAU scenario in 2030)
Mitigation measures:
- </t>
    </r>
    <r>
      <rPr>
        <b/>
        <sz val="10"/>
        <color theme="1"/>
        <rFont val="Calibri"/>
        <family val="2"/>
        <scheme val="minor"/>
      </rPr>
      <t>Reduce deforestation</t>
    </r>
    <r>
      <rPr>
        <sz val="10"/>
        <color theme="1"/>
        <rFont val="Calibri"/>
        <family val="2"/>
        <scheme val="minor"/>
      </rPr>
      <t xml:space="preserve"> rate by 75% in 2030 (13.54 MtCO2e)
- </t>
    </r>
    <r>
      <rPr>
        <b/>
        <sz val="10"/>
        <color theme="1"/>
        <rFont val="Calibri"/>
        <family val="2"/>
        <scheme val="minor"/>
      </rPr>
      <t>Reforest</t>
    </r>
    <r>
      <rPr>
        <sz val="10"/>
        <color theme="1"/>
        <rFont val="Calibri"/>
        <family val="2"/>
        <scheme val="minor"/>
      </rPr>
      <t xml:space="preserve"> 20,000 ha/yr from 2018 (1.78 MtCO2e) (</t>
    </r>
    <r>
      <rPr>
        <sz val="10"/>
        <color rgb="FFFF0000"/>
        <rFont val="Calibri"/>
        <family val="2"/>
        <scheme val="minor"/>
      </rPr>
      <t>10 years = 200,000 ha</t>
    </r>
    <r>
      <rPr>
        <sz val="10"/>
        <color theme="1"/>
        <rFont val="Calibri"/>
        <family val="2"/>
        <scheme val="minor"/>
      </rPr>
      <t xml:space="preserve">)
- </t>
    </r>
    <r>
      <rPr>
        <b/>
        <sz val="10"/>
        <color theme="1"/>
        <rFont val="Calibri"/>
        <family val="2"/>
        <scheme val="minor"/>
      </rPr>
      <t>Afforest</t>
    </r>
    <r>
      <rPr>
        <sz val="10"/>
        <color theme="1"/>
        <rFont val="Calibri"/>
        <family val="2"/>
        <scheme val="minor"/>
      </rPr>
      <t xml:space="preserve"> 5,000 ha/yr (0.58 MtCO2e) (</t>
    </r>
    <r>
      <rPr>
        <sz val="10"/>
        <color rgb="FFFF0000"/>
        <rFont val="Calibri"/>
        <family val="2"/>
        <scheme val="minor"/>
      </rPr>
      <t>10 years = 50,000 ha)</t>
    </r>
    <r>
      <rPr>
        <sz val="10"/>
        <color theme="1"/>
        <rFont val="Calibri"/>
        <family val="2"/>
        <scheme val="minor"/>
      </rPr>
      <t xml:space="preserve">
- Implementing </t>
    </r>
    <r>
      <rPr>
        <b/>
        <sz val="10"/>
        <color theme="1"/>
        <rFont val="Calibri"/>
        <family val="2"/>
        <scheme val="minor"/>
      </rPr>
      <t>agroforestry</t>
    </r>
    <r>
      <rPr>
        <sz val="10"/>
        <color theme="1"/>
        <rFont val="Calibri"/>
        <family val="2"/>
        <scheme val="minor"/>
      </rPr>
      <t xml:space="preserve"> systems over 5000 ha annually during the commitment period as from 2018 (</t>
    </r>
    <r>
      <rPr>
        <sz val="10"/>
        <color rgb="FFFF0000"/>
        <rFont val="Calibri"/>
        <family val="2"/>
        <scheme val="minor"/>
      </rPr>
      <t>10 years = 50,000 ha</t>
    </r>
    <r>
      <rPr>
        <sz val="10"/>
        <color theme="1"/>
        <rFont val="Calibri"/>
        <family val="2"/>
        <scheme val="minor"/>
      </rPr>
      <t xml:space="preserve">) 
- Converting 5000 ha of grassland annually as from 2018 to </t>
    </r>
    <r>
      <rPr>
        <b/>
        <sz val="10"/>
        <color theme="1"/>
        <rFont val="Calibri"/>
        <family val="2"/>
        <scheme val="minor"/>
      </rPr>
      <t>arboriculture</t>
    </r>
    <r>
      <rPr>
        <sz val="10"/>
        <color theme="1"/>
        <rFont val="Calibri"/>
        <family val="2"/>
        <scheme val="minor"/>
      </rPr>
      <t xml:space="preserve"> up to 2030 (</t>
    </r>
    <r>
      <rPr>
        <sz val="10"/>
        <color rgb="FFFF0000"/>
        <rFont val="Calibri"/>
        <family val="2"/>
        <scheme val="minor"/>
      </rPr>
      <t>10 years = 50,000 ha</t>
    </r>
    <r>
      <rPr>
        <sz val="10"/>
        <color theme="1"/>
        <rFont val="Calibri"/>
        <family val="2"/>
        <scheme val="minor"/>
      </rPr>
      <t>) (</t>
    </r>
    <r>
      <rPr>
        <sz val="10"/>
        <color rgb="FFFF0000"/>
        <rFont val="Calibri"/>
        <family val="2"/>
        <scheme val="minor"/>
      </rPr>
      <t>considered as tree plantation activity</t>
    </r>
    <r>
      <rPr>
        <sz val="10"/>
        <color theme="1"/>
        <rFont val="Calibri"/>
        <family val="2"/>
        <scheme val="minor"/>
      </rPr>
      <t xml:space="preserve">)
- Reducing wood removal in forests by 50%
- </t>
    </r>
    <r>
      <rPr>
        <b/>
        <sz val="10"/>
        <color theme="1"/>
        <rFont val="Calibri"/>
        <family val="2"/>
        <scheme val="minor"/>
      </rPr>
      <t>Combating</t>
    </r>
    <r>
      <rPr>
        <sz val="10"/>
        <color theme="1"/>
        <rFont val="Calibri"/>
        <family val="2"/>
        <scheme val="minor"/>
      </rPr>
      <t xml:space="preserve"> </t>
    </r>
    <r>
      <rPr>
        <b/>
        <sz val="10"/>
        <color theme="1"/>
        <rFont val="Calibri"/>
        <family val="2"/>
        <scheme val="minor"/>
      </rPr>
      <t>forest</t>
    </r>
    <r>
      <rPr>
        <sz val="10"/>
        <color theme="1"/>
        <rFont val="Calibri"/>
        <family val="2"/>
        <scheme val="minor"/>
      </rPr>
      <t xml:space="preserve"> and grassland </t>
    </r>
    <r>
      <rPr>
        <b/>
        <sz val="10"/>
        <color theme="1"/>
        <rFont val="Calibri"/>
        <family val="2"/>
        <scheme val="minor"/>
      </rPr>
      <t>fires</t>
    </r>
    <r>
      <rPr>
        <sz val="10"/>
        <color theme="1"/>
        <rFont val="Calibri"/>
        <family val="2"/>
        <scheme val="minor"/>
      </rPr>
      <t xml:space="preserve">
</t>
    </r>
  </si>
  <si>
    <t>Current and planned adaptation undertakings and support:
- Protection of forests
- Community forest management</t>
  </si>
  <si>
    <t xml:space="preserve">Reference year: unclear
Implementation period: 2020-2030
Unit: CO2
No forest target info
</t>
  </si>
  <si>
    <r>
      <t xml:space="preserve">Forestry Sector Strategy (2016-2025):
- </t>
    </r>
    <r>
      <rPr>
        <b/>
        <sz val="10"/>
        <color theme="1"/>
        <rFont val="Calibri"/>
        <family val="2"/>
        <scheme val="minor"/>
      </rPr>
      <t>enhance forest carbon stock</t>
    </r>
    <r>
      <rPr>
        <sz val="10"/>
        <color theme="1"/>
        <rFont val="Calibri"/>
        <family val="2"/>
        <scheme val="minor"/>
      </rPr>
      <t xml:space="preserve"> by at least 5 percent by 2025 as compared to 2015 level (</t>
    </r>
    <r>
      <rPr>
        <sz val="10"/>
        <color rgb="FFFF0000"/>
        <rFont val="Calibri"/>
        <family val="2"/>
        <scheme val="minor"/>
      </rPr>
      <t>no target recorded due to lack of baseline forest carbon stock</t>
    </r>
    <r>
      <rPr>
        <sz val="10"/>
        <color theme="1"/>
        <rFont val="Calibri"/>
        <family val="2"/>
        <scheme val="minor"/>
      </rPr>
      <t xml:space="preserve">) 
- decrease mean annual deforestation rate by 0.05 percent from about 0.44 percent and 0.18 percent in the Terai and Chure respectively
- </t>
    </r>
    <r>
      <rPr>
        <b/>
        <sz val="10"/>
        <color theme="1"/>
        <rFont val="Calibri"/>
        <family val="2"/>
        <scheme val="minor"/>
      </rPr>
      <t>protect</t>
    </r>
    <r>
      <rPr>
        <sz val="10"/>
        <color theme="1"/>
        <rFont val="Calibri"/>
        <family val="2"/>
        <scheme val="minor"/>
      </rPr>
      <t xml:space="preserve"> </t>
    </r>
    <r>
      <rPr>
        <sz val="10"/>
        <color rgb="FFFF0000"/>
        <rFont val="Calibri"/>
        <family val="2"/>
        <scheme val="minor"/>
      </rPr>
      <t>200,000</t>
    </r>
    <r>
      <rPr>
        <sz val="10"/>
        <color theme="1"/>
        <rFont val="Calibri"/>
        <family val="2"/>
        <scheme val="minor"/>
      </rPr>
      <t xml:space="preserve"> ha of forests through the implementation of adaptation plans (</t>
    </r>
    <r>
      <rPr>
        <sz val="10"/>
        <color rgb="FFFF0000"/>
        <rFont val="Calibri"/>
        <family val="2"/>
        <scheme val="minor"/>
      </rPr>
      <t>REDD+ activity</t>
    </r>
    <r>
      <rPr>
        <sz val="10"/>
        <color theme="1"/>
        <rFont val="Calibri"/>
        <family val="2"/>
        <scheme val="minor"/>
      </rPr>
      <t>)
- mainstream community/ecosystem-based adaptation by 2025.</t>
    </r>
  </si>
  <si>
    <r>
      <t xml:space="preserve">Reference year: 2010-2014 (baseline data period)
Implementation period: 2015-2030
Unit: CO2e
Implementation period 2015-2030
20% reduction from BAU is unconditional
45% reduction from BAU is conditional
Key Measures include: Climate smart agriculture and reforestation
Mitigation Actions by Sector: Agriculture, forests and land use change
CSA uses </t>
    </r>
    <r>
      <rPr>
        <b/>
        <sz val="10"/>
        <color theme="1"/>
        <rFont val="Calibri"/>
        <family val="2"/>
        <scheme val="minor"/>
      </rPr>
      <t xml:space="preserve">agroforestry </t>
    </r>
    <r>
      <rPr>
        <sz val="10"/>
        <color theme="1"/>
        <rFont val="Calibri"/>
        <family val="2"/>
        <scheme val="minor"/>
      </rPr>
      <t xml:space="preserve">as an example measure
Halting deforestation and the </t>
    </r>
    <r>
      <rPr>
        <b/>
        <sz val="10"/>
        <color theme="1"/>
        <rFont val="Calibri"/>
        <family val="2"/>
        <scheme val="minor"/>
      </rPr>
      <t>conservation</t>
    </r>
    <r>
      <rPr>
        <sz val="10"/>
        <color theme="1"/>
        <rFont val="Calibri"/>
        <family val="2"/>
        <scheme val="minor"/>
      </rPr>
      <t xml:space="preserve"> of remaining natural forests, as well as </t>
    </r>
    <r>
      <rPr>
        <b/>
        <sz val="10"/>
        <color theme="1"/>
        <rFont val="Calibri"/>
        <family val="2"/>
        <scheme val="minor"/>
      </rPr>
      <t>reversing forest degradation</t>
    </r>
    <r>
      <rPr>
        <sz val="10"/>
        <color theme="1"/>
        <rFont val="Calibri"/>
        <family val="2"/>
        <scheme val="minor"/>
      </rPr>
      <t xml:space="preserve">
</t>
    </r>
  </si>
  <si>
    <r>
      <t xml:space="preserve">National Adaptation Strategy and Plan of Action for Climate Change Nigeria (NASPA-CCN)
Sectoral Strategies: 
- </t>
    </r>
    <r>
      <rPr>
        <b/>
        <sz val="10"/>
        <color theme="1"/>
        <rFont val="Calibri"/>
        <family val="2"/>
        <scheme val="minor"/>
      </rPr>
      <t>Restore</t>
    </r>
    <r>
      <rPr>
        <sz val="10"/>
        <color theme="1"/>
        <rFont val="Calibri"/>
        <family val="2"/>
        <scheme val="minor"/>
      </rPr>
      <t xml:space="preserve"> community and private natural </t>
    </r>
    <r>
      <rPr>
        <b/>
        <sz val="10"/>
        <color theme="1"/>
        <rFont val="Calibri"/>
        <family val="2"/>
        <scheme val="minor"/>
      </rPr>
      <t>forests,</t>
    </r>
    <r>
      <rPr>
        <sz val="10"/>
        <color theme="1"/>
        <rFont val="Calibri"/>
        <family val="2"/>
        <scheme val="minor"/>
      </rPr>
      <t xml:space="preserve"> </t>
    </r>
    <r>
      <rPr>
        <b/>
        <sz val="10"/>
        <color theme="1"/>
        <rFont val="Calibri"/>
        <family val="2"/>
        <scheme val="minor"/>
      </rPr>
      <t>plantations</t>
    </r>
    <r>
      <rPr>
        <sz val="10"/>
        <color theme="1"/>
        <rFont val="Calibri"/>
        <family val="2"/>
        <scheme val="minor"/>
      </rPr>
      <t xml:space="preserve"> and nurseries.
- </t>
    </r>
    <r>
      <rPr>
        <b/>
        <sz val="10"/>
        <color theme="1"/>
        <rFont val="Calibri"/>
        <family val="2"/>
        <scheme val="minor"/>
      </rPr>
      <t>Improve management of forest reserves</t>
    </r>
    <r>
      <rPr>
        <sz val="10"/>
        <color theme="1"/>
        <rFont val="Calibri"/>
        <family val="2"/>
        <scheme val="minor"/>
      </rPr>
      <t xml:space="preserve"> and enforce </t>
    </r>
    <r>
      <rPr>
        <b/>
        <sz val="10"/>
        <color theme="1"/>
        <rFont val="Calibri"/>
        <family val="2"/>
        <scheme val="minor"/>
      </rPr>
      <t>low impact logging</t>
    </r>
    <r>
      <rPr>
        <sz val="10"/>
        <color theme="1"/>
        <rFont val="Calibri"/>
        <family val="2"/>
        <scheme val="minor"/>
      </rPr>
      <t xml:space="preserve"> practice.
</t>
    </r>
  </si>
  <si>
    <t xml:space="preserve">Reference year:  not available
Implementation period: mulitiple, by 2015 - 2025 - 2030
Unit: CO2e
No forest target info
</t>
  </si>
  <si>
    <r>
      <t xml:space="preserve">Mitigation Context - Land Use Change and Forestry
As mentioned, Niue is a net sink of greenhouse gases. It is </t>
    </r>
    <r>
      <rPr>
        <b/>
        <sz val="11"/>
        <color theme="1"/>
        <rFont val="Calibri"/>
        <family val="2"/>
        <scheme val="minor"/>
      </rPr>
      <t>important that the capacity of removals of greenhouse gases by AFOLU be maintained, if not enhanced</t>
    </r>
    <r>
      <rPr>
        <sz val="11"/>
        <color theme="1"/>
        <rFont val="Calibri"/>
        <family val="2"/>
        <scheme val="minor"/>
      </rPr>
      <t>. Currently, forestry activity is low and population decline has resulted in significant conversion of cropland to secondary rainforest. Removals can be assumed to be highly sensitive to future population increases, residential infrastructure replacement after cyclones or commercial forestry resumption. The Government of Niue is concluding a National Forest Policy to provide strategic direction for the island’s forest areas.</t>
    </r>
  </si>
  <si>
    <t xml:space="preserve">Reference year: N/A
Implementation period: 2020-2030
Unit:  CO2e
No forest target info
</t>
  </si>
  <si>
    <t>Reference year:  unclear
Implementation period:  by 2030
Unit: CO2e
Pakistan intends to reduce up to 20% of its 2030 projected GHG emissions subject to availability of international grants to meet the total abatement cost</t>
  </si>
  <si>
    <r>
      <rPr>
        <sz val="10"/>
        <rFont val="Calibri"/>
        <family val="2"/>
        <scheme val="minor"/>
      </rPr>
      <t>Reference year: 2005
Implementation period: 2020-2025
Unit:  CO2e</t>
    </r>
    <r>
      <rPr>
        <sz val="10"/>
        <color rgb="FFFF0000"/>
        <rFont val="Calibri"/>
        <family val="2"/>
        <scheme val="minor"/>
      </rPr>
      <t xml:space="preserve">
</t>
    </r>
    <r>
      <rPr>
        <sz val="10"/>
        <rFont val="Calibri"/>
        <family val="2"/>
        <scheme val="minor"/>
      </rPr>
      <t>No forest targets or inclusion in sectoral contribution</t>
    </r>
    <r>
      <rPr>
        <sz val="10"/>
        <color theme="1"/>
        <rFont val="Calibri"/>
        <family val="2"/>
        <scheme val="minor"/>
      </rPr>
      <t xml:space="preserve">
</t>
    </r>
  </si>
  <si>
    <r>
      <t xml:space="preserve">Reference year: 2014
Implementation period: by 2050
Unit:  CO2e
The Nationally Determined Contribution to mitigation includes the Energy and </t>
    </r>
    <r>
      <rPr>
        <b/>
        <sz val="10"/>
        <color theme="1"/>
        <rFont val="Calibri"/>
        <family val="2"/>
        <scheme val="minor"/>
      </rPr>
      <t>LULUCF</t>
    </r>
    <r>
      <rPr>
        <sz val="10"/>
        <color theme="1"/>
        <rFont val="Calibri"/>
        <family val="2"/>
        <scheme val="minor"/>
      </rPr>
      <t xml:space="preserve"> sectors - measures include: </t>
    </r>
    <r>
      <rPr>
        <b/>
        <sz val="10"/>
        <color theme="1"/>
        <rFont val="Calibri"/>
        <family val="2"/>
        <scheme val="minor"/>
      </rPr>
      <t>reforestation</t>
    </r>
    <r>
      <rPr>
        <sz val="10"/>
        <color theme="1"/>
        <rFont val="Calibri"/>
        <family val="2"/>
        <scheme val="minor"/>
      </rPr>
      <t xml:space="preserve"> and </t>
    </r>
    <r>
      <rPr>
        <b/>
        <sz val="10"/>
        <color theme="1"/>
        <rFont val="Calibri"/>
        <family val="2"/>
        <scheme val="minor"/>
      </rPr>
      <t>forest recovery.</t>
    </r>
    <r>
      <rPr>
        <sz val="10"/>
        <color theme="1"/>
        <rFont val="Calibri"/>
        <family val="2"/>
        <scheme val="minor"/>
      </rPr>
      <t xml:space="preserve"> The ambition in the LULUCF sector to have international support can be increased.
Mitigation Contribution - LULUCF
Oct. 2014, the "Alliance for the Million" initiative - objective of </t>
    </r>
    <r>
      <rPr>
        <b/>
        <sz val="10"/>
        <color theme="1"/>
        <rFont val="Calibri"/>
        <family val="2"/>
        <scheme val="minor"/>
      </rPr>
      <t>reforesting</t>
    </r>
    <r>
      <rPr>
        <sz val="10"/>
        <color theme="1"/>
        <rFont val="Calibri"/>
        <family val="2"/>
        <scheme val="minor"/>
      </rPr>
      <t xml:space="preserve"> 1,000,000 ha in a period of 20 years, in order to rehabilitate and restore ecosystems impacted by deforestation and forest degradation in Panama. (</t>
    </r>
    <r>
      <rPr>
        <sz val="10"/>
        <color rgb="FFFF0000"/>
        <rFont val="Calibri"/>
        <family val="2"/>
        <scheme val="minor"/>
      </rPr>
      <t>2015-2035 (21 yr) --&gt; flat annual 47,619 ha/yr over NDC period = 476,190 ha</t>
    </r>
    <r>
      <rPr>
        <sz val="10"/>
        <color theme="1"/>
        <rFont val="Calibri"/>
        <family val="2"/>
        <scheme val="minor"/>
      </rPr>
      <t xml:space="preserve">)
- reforestation and restoration of degraded forests
- incorporate the concepts of reforestation and ecosystem restoration into agricultural systems </t>
    </r>
    <r>
      <rPr>
        <sz val="10"/>
        <color rgb="FFFF0000"/>
        <rFont val="Calibri"/>
        <family val="2"/>
        <scheme val="minor"/>
      </rPr>
      <t xml:space="preserve">(agroforestry)
</t>
    </r>
    <r>
      <rPr>
        <b/>
        <sz val="10"/>
        <rFont val="Calibri"/>
        <family val="2"/>
        <scheme val="minor"/>
      </rPr>
      <t>Unconditional</t>
    </r>
    <r>
      <rPr>
        <sz val="10"/>
        <rFont val="Calibri"/>
        <family val="2"/>
        <scheme val="minor"/>
      </rPr>
      <t xml:space="preserve"> contribution of the LULUCF sector: 
The Nationally Determined Contribution to the mitigation of the LULUCF sector is to </t>
    </r>
    <r>
      <rPr>
        <b/>
        <sz val="10"/>
        <rFont val="Calibri"/>
        <family val="2"/>
        <scheme val="minor"/>
      </rPr>
      <t>increase its absorption capacity by 10%</t>
    </r>
    <r>
      <rPr>
        <sz val="10"/>
        <rFont val="Calibri"/>
        <family val="2"/>
        <scheme val="minor"/>
      </rPr>
      <t xml:space="preserve">, through </t>
    </r>
    <r>
      <rPr>
        <b/>
        <sz val="10"/>
        <rFont val="Calibri"/>
        <family val="2"/>
        <scheme val="minor"/>
      </rPr>
      <t>reforestation</t>
    </r>
    <r>
      <rPr>
        <sz val="10"/>
        <rFont val="Calibri"/>
        <family val="2"/>
        <scheme val="minor"/>
      </rPr>
      <t xml:space="preserve"> and </t>
    </r>
    <r>
      <rPr>
        <b/>
        <sz val="10"/>
        <rFont val="Calibri"/>
        <family val="2"/>
        <scheme val="minor"/>
      </rPr>
      <t>restoration</t>
    </r>
    <r>
      <rPr>
        <sz val="10"/>
        <rFont val="Calibri"/>
        <family val="2"/>
        <scheme val="minor"/>
      </rPr>
      <t xml:space="preserve"> activities in protected areas, with respect to the base trend scenario to 2050 (</t>
    </r>
    <r>
      <rPr>
        <sz val="10"/>
        <color rgb="FFFF0000"/>
        <rFont val="Calibri"/>
        <family val="2"/>
        <scheme val="minor"/>
      </rPr>
      <t>not counted since conversion to hectares  is not possible with information given</t>
    </r>
    <r>
      <rPr>
        <sz val="10"/>
        <rFont val="Calibri"/>
        <family val="2"/>
        <scheme val="minor"/>
      </rPr>
      <t xml:space="preserve">)
</t>
    </r>
    <r>
      <rPr>
        <b/>
        <sz val="10"/>
        <rFont val="Calibri"/>
        <family val="2"/>
        <scheme val="minor"/>
      </rPr>
      <t>Conditional</t>
    </r>
    <r>
      <rPr>
        <sz val="10"/>
        <rFont val="Calibri"/>
        <family val="2"/>
        <scheme val="minor"/>
      </rPr>
      <t xml:space="preserve"> contribution of the LULUCF sector: Panama believes that it can </t>
    </r>
    <r>
      <rPr>
        <b/>
        <sz val="10"/>
        <rFont val="Calibri"/>
        <family val="2"/>
        <scheme val="minor"/>
      </rPr>
      <t>increase carbon storage</t>
    </r>
    <r>
      <rPr>
        <sz val="10"/>
        <rFont val="Calibri"/>
        <family val="2"/>
        <scheme val="minor"/>
      </rPr>
      <t xml:space="preserve"> in the LULUCF sector by </t>
    </r>
    <r>
      <rPr>
        <b/>
        <sz val="10"/>
        <rFont val="Calibri"/>
        <family val="2"/>
        <scheme val="minor"/>
      </rPr>
      <t>up to 80%</t>
    </r>
    <r>
      <rPr>
        <sz val="10"/>
        <rFont val="Calibri"/>
        <family val="2"/>
        <scheme val="minor"/>
      </rPr>
      <t xml:space="preserve"> in addition to the trend identified, through international support sources to accelerate the implementation process to co-finance its cost structure.
Options to increase ambition:  preparing  new regulatory framework which considers the design and implementation of a policy of promoting reforestation and restoration, both for conservation and productive purposes</t>
    </r>
  </si>
  <si>
    <r>
      <t xml:space="preserve">National Context - objectives and national priorities :
highlighted lines of action in climate change: the management and </t>
    </r>
    <r>
      <rPr>
        <b/>
        <sz val="11"/>
        <color theme="1"/>
        <rFont val="Calibri"/>
        <family val="2"/>
        <scheme val="minor"/>
      </rPr>
      <t>restoration</t>
    </r>
    <r>
      <rPr>
        <sz val="11"/>
        <color theme="1"/>
        <rFont val="Calibri"/>
        <family val="2"/>
        <scheme val="minor"/>
      </rPr>
      <t xml:space="preserve"> of </t>
    </r>
    <r>
      <rPr>
        <b/>
        <sz val="11"/>
        <color theme="1"/>
        <rFont val="Calibri"/>
        <family val="2"/>
        <scheme val="minor"/>
      </rPr>
      <t>watersheds;</t>
    </r>
    <r>
      <rPr>
        <sz val="11"/>
        <color theme="1"/>
        <rFont val="Calibri"/>
        <family val="2"/>
        <scheme val="minor"/>
      </rPr>
      <t xml:space="preserve"> the protection, conservation and management of biodiversity; and the </t>
    </r>
    <r>
      <rPr>
        <b/>
        <sz val="11"/>
        <color theme="1"/>
        <rFont val="Calibri"/>
        <family val="2"/>
        <scheme val="minor"/>
      </rPr>
      <t>reforestation</t>
    </r>
    <r>
      <rPr>
        <sz val="11"/>
        <color theme="1"/>
        <rFont val="Calibri"/>
        <family val="2"/>
        <scheme val="minor"/>
      </rPr>
      <t xml:space="preserve"> of 1,000,000 hectares over the next 20 years. (</t>
    </r>
    <r>
      <rPr>
        <sz val="11"/>
        <color rgb="FFFF0000"/>
        <rFont val="Calibri"/>
        <family val="2"/>
        <scheme val="minor"/>
      </rPr>
      <t>already counted in the mitigation contribution section</t>
    </r>
    <r>
      <rPr>
        <sz val="11"/>
        <color theme="1"/>
        <rFont val="Calibri"/>
        <family val="2"/>
        <scheme val="minor"/>
      </rPr>
      <t>)</t>
    </r>
  </si>
  <si>
    <t>Reference year: 2000
Implementation period: 2014-2030
Unit:  CO2e
Contribution: 20% de reducciones en base al comportamiento de las emisiones
proyectadas al 2030. (10% is conditional and 10% is unconditional)
Sectores: todos los sectores citados en las guías metodológicas del IPCC
para la realización de los inventarios de gases de efecto invernadero.</t>
  </si>
  <si>
    <r>
      <t xml:space="preserve">National Development Plan - objectives: 
- effective control of deforestation
- Increase the coverage of forest areas and protected biomass
The corresponding lines of action will be:
- Promote the </t>
    </r>
    <r>
      <rPr>
        <b/>
        <sz val="10"/>
        <color theme="1"/>
        <rFont val="Calibri"/>
        <family val="2"/>
        <scheme val="minor"/>
      </rPr>
      <t>sustainable management of forest</t>
    </r>
    <r>
      <rPr>
        <sz val="10"/>
        <color theme="1"/>
        <rFont val="Calibri"/>
        <family val="2"/>
        <scheme val="minor"/>
      </rPr>
      <t xml:space="preserve"> ecosystems and promote activities of </t>
    </r>
    <r>
      <rPr>
        <b/>
        <sz val="10"/>
        <color theme="1"/>
        <rFont val="Calibri"/>
        <family val="2"/>
        <scheme val="minor"/>
      </rPr>
      <t>reforestation</t>
    </r>
    <r>
      <rPr>
        <sz val="10"/>
        <color theme="1"/>
        <rFont val="Calibri"/>
        <family val="2"/>
        <scheme val="minor"/>
      </rPr>
      <t xml:space="preserve"> for the purpose of protection and generation of income and reduction of the process of loss and degradation of native forests.
In this last year Paraguay has presented a National Plan of Forestation and </t>
    </r>
    <r>
      <rPr>
        <b/>
        <sz val="10"/>
        <color theme="1"/>
        <rFont val="Calibri"/>
        <family val="2"/>
        <scheme val="minor"/>
      </rPr>
      <t>Reforestation</t>
    </r>
    <r>
      <rPr>
        <sz val="10"/>
        <color theme="1"/>
        <rFont val="Calibri"/>
        <family val="2"/>
        <scheme val="minor"/>
      </rPr>
      <t>...</t>
    </r>
    <r>
      <rPr>
        <b/>
        <sz val="10"/>
        <color theme="1"/>
        <rFont val="Calibri"/>
        <family val="2"/>
        <scheme val="minor"/>
      </rPr>
      <t xml:space="preserve"> </t>
    </r>
    <r>
      <rPr>
        <sz val="10"/>
        <color theme="1"/>
        <rFont val="Calibri"/>
        <family val="2"/>
        <scheme val="minor"/>
      </rPr>
      <t>for the start of forest plantations for energy and timber purposes, which will directly affect less pressure on native forests for the use of biomass.</t>
    </r>
  </si>
  <si>
    <r>
      <t xml:space="preserve">Reference year: 2010 
Implementation period: 2021-2030
Unit: CO2e
The Peruvian iNDC envisages a reduction of emissions equivalent to 30% in relation to
the Greenhouse Gas (GHG) emissions of the projected Business as Usual scenario
(BaU) in 2030. 
The Peruvian State considers that a 20% reduction will be implemented through
domestic investment and expenses, from public and private resources (non-conditional proposal), and the remaining 10% is subject to the availability of international financing and the existence of favorable conditions (conditional proposal). 
Sectors: The categories considered in the 2010 National GHG Inventory are similar to those considered in the projections of the BaU scenario. BaU projections consider the removals of the </t>
    </r>
    <r>
      <rPr>
        <b/>
        <sz val="10"/>
        <color theme="1"/>
        <rFont val="Calibri"/>
        <family val="2"/>
        <scheme val="minor"/>
      </rPr>
      <t>LULUCF</t>
    </r>
    <r>
      <rPr>
        <sz val="10"/>
        <color theme="1"/>
        <rFont val="Calibri"/>
        <family val="2"/>
        <scheme val="minor"/>
      </rPr>
      <t xml:space="preserve"> sector.</t>
    </r>
  </si>
  <si>
    <t>Priorities in Adaptation: 
- Forestry
- Agriculture
Summary of the iNDC in Adaptation
- Forestry: Considers protecting ecosystem services that forests provide, and attend the most vulnerable groups (indigenous communities and small forest producers).
- Intermediate Objective: Promote comprehensive land management with a landscape
approach, oriented to increase forests resilience to climate change, and reduce the vulnerability of local populations.
- The country still needs international support in terms of funding, research,
technology and capacity building to fulfill the proposed goals (in adaptation).</t>
  </si>
  <si>
    <r>
      <t xml:space="preserve">Reference year: 2000
Implementation period: by 2030
Unit: CO2e
The Philippines intends to undertake GHG (CO2e) emissions reduction of about 70% by 2030 relative to its BAU scenario of 2000-2030. Reduction of CO2e emissions will come from energy, transport, waste, </t>
    </r>
    <r>
      <rPr>
        <b/>
        <sz val="10"/>
        <color theme="1"/>
        <rFont val="Calibri"/>
        <family val="2"/>
        <scheme val="minor"/>
      </rPr>
      <t>forestry</t>
    </r>
    <r>
      <rPr>
        <sz val="10"/>
        <color theme="1"/>
        <rFont val="Calibri"/>
        <family val="2"/>
        <scheme val="minor"/>
      </rPr>
      <t xml:space="preserve"> and industry sectors. 
The mitigation contribution is conditioned on the extent of financial resources, including technology development &amp; transfer, and capacity building, that will be made available to the
Philippines </t>
    </r>
    <r>
      <rPr>
        <sz val="10"/>
        <color rgb="FFFF0000"/>
        <rFont val="Calibri"/>
        <family val="2"/>
        <scheme val="minor"/>
      </rPr>
      <t>(conditional)</t>
    </r>
  </si>
  <si>
    <t xml:space="preserve">Reference year: not sprecified
Implementation period: 2021-2030
Unit: not specified
No forest target info
</t>
  </si>
  <si>
    <t>Republic of the Congo</t>
  </si>
  <si>
    <t xml:space="preserve">Reference year: 1990
Implementation period: 2020-2030
Unit: CO2e
Limiting anthropogenic greenhouse gases in Russia to 70-75% of 1990 levels by the year 2030 
Economy-wide, in particular, as determined by decisions of the UNFCCC Conference of the Parties on reporting - including land use, land-use change and forestry; 
</t>
  </si>
  <si>
    <r>
      <t xml:space="preserve">Adaptation Actions and Goals: 
Mainstreaming agro-ecology techniques using e.g. </t>
    </r>
    <r>
      <rPr>
        <b/>
        <sz val="10"/>
        <color theme="1"/>
        <rFont val="Calibri"/>
        <family val="2"/>
        <scheme val="minor"/>
      </rPr>
      <t>agroforestry</t>
    </r>
    <r>
      <rPr>
        <sz val="10"/>
        <color theme="1"/>
        <rFont val="Calibri"/>
        <family val="2"/>
        <scheme val="minor"/>
      </rPr>
      <t xml:space="preserve"> with the goal of 100% of the households involved in agriculture production will be implementing agroforestry sustainable food production by 2030.
Soil conservation and land husbandry: development and implementation of an intensive </t>
    </r>
    <r>
      <rPr>
        <b/>
        <sz val="10"/>
        <color theme="1"/>
        <rFont val="Calibri"/>
        <family val="2"/>
        <scheme val="minor"/>
      </rPr>
      <t>agroforestry</t>
    </r>
    <r>
      <rPr>
        <sz val="10"/>
        <color theme="1"/>
        <rFont val="Calibri"/>
        <family val="2"/>
        <scheme val="minor"/>
      </rPr>
      <t xml:space="preserve"> programme with a target of covering 100% of arable land by 2030
Promote </t>
    </r>
    <r>
      <rPr>
        <b/>
        <sz val="10"/>
        <color theme="1"/>
        <rFont val="Calibri"/>
        <family val="2"/>
        <scheme val="minor"/>
      </rPr>
      <t>afforestation/reforestation</t>
    </r>
    <r>
      <rPr>
        <sz val="10"/>
        <color theme="1"/>
        <rFont val="Calibri"/>
        <family val="2"/>
        <scheme val="minor"/>
      </rPr>
      <t xml:space="preserve"> of designated areas - target is to achieve an overall 30% (749,100 ha) sustained forest cover of the total national land surface by 2030 from 28.8% (710,496 ha) in 2013. (</t>
    </r>
    <r>
      <rPr>
        <sz val="10"/>
        <color rgb="FFFF0000"/>
        <rFont val="Calibri"/>
        <family val="2"/>
        <scheme val="minor"/>
      </rPr>
      <t>goal is increase of 38,604 ha from 2013-2030 (18 years) and with annual A/R assumed as 2,144 ha the 2021-2030 target is 21,440 ha</t>
    </r>
    <r>
      <rPr>
        <sz val="10"/>
        <color theme="1"/>
        <rFont val="Calibri"/>
        <family val="2"/>
        <scheme val="minor"/>
      </rPr>
      <t xml:space="preserve">)
Employ </t>
    </r>
    <r>
      <rPr>
        <b/>
        <sz val="10"/>
        <color theme="1"/>
        <rFont val="Calibri"/>
        <family val="2"/>
        <scheme val="minor"/>
      </rPr>
      <t>Improved Forest Management</t>
    </r>
    <r>
      <rPr>
        <sz val="10"/>
        <color theme="1"/>
        <rFont val="Calibri"/>
        <family val="2"/>
        <scheme val="minor"/>
      </rPr>
      <t xml:space="preserve"> for degraded forest resources
</t>
    </r>
  </si>
  <si>
    <t xml:space="preserve">Reference year: not specified, based on BAU
Implementation period: 2020-2030
Unit: CO2
Contribution: 22% of the absolute GHG from the Business as Usual (BAU) in 2025. 35% of the absolute GHG from the BAU in 2030. All economic sectors are included.
</t>
  </si>
  <si>
    <t xml:space="preserve">For St. Kitts and Nevis the most vulnerable sectors and areas include:
- Forestry and Terrestrial Ecosystems
- Coastal Ecosystems </t>
  </si>
  <si>
    <r>
      <t xml:space="preserve">Reference year: 2010
Implementation period: by 2025
Unit: CO2e
St. Vincent and the Grenadines intends to achieve an unconditional, economy-wide reduction in greenhouse gas (GHG) emissions of 22% compared to its business as usual (BAU) scenario by 2025 (mostly energy sector).
Contribution - LULUCF: St. Vincent and the Grenadines intends to develop its GHG sinks though </t>
    </r>
    <r>
      <rPr>
        <b/>
        <sz val="10"/>
        <color theme="1"/>
        <rFont val="Calibri"/>
        <family val="2"/>
        <scheme val="minor"/>
      </rPr>
      <t>reforestation,</t>
    </r>
    <r>
      <rPr>
        <sz val="10"/>
        <color theme="1"/>
        <rFont val="Calibri"/>
        <family val="2"/>
        <scheme val="minor"/>
      </rPr>
      <t xml:space="preserve"> </t>
    </r>
    <r>
      <rPr>
        <b/>
        <sz val="10"/>
        <color theme="1"/>
        <rFont val="Calibri"/>
        <family val="2"/>
        <scheme val="minor"/>
      </rPr>
      <t>afforestation,</t>
    </r>
    <r>
      <rPr>
        <sz val="10"/>
        <color theme="1"/>
        <rFont val="Calibri"/>
        <family val="2"/>
        <scheme val="minor"/>
      </rPr>
      <t xml:space="preserve"> reduced deforestation and reduced forest degradation. At this stage, good quality data does not exist for the forestry inventory, however this is in the process of being addressed. Once the forestry inventory is compiled, policies and actions will be developed for the sector, however the related contribution is not quantifiable at this stage. Policies and actions may be delivered through mechanisms such as the ‘Clean Development Mechanism’ (CDM) and ‘Reducing Emissions from Deforestation and Forest Degradation’ </t>
    </r>
    <r>
      <rPr>
        <b/>
        <sz val="10"/>
        <color theme="1"/>
        <rFont val="Calibri"/>
        <family val="2"/>
        <scheme val="minor"/>
      </rPr>
      <t>(REDD).</t>
    </r>
  </si>
  <si>
    <r>
      <t xml:space="preserve">Reference year: 2005
Implementation period: until end of 2030
Unit: CO2e
The Republic of San Marino commits to reduce GHG emissions to 20% below 2005 levels by 2030. 
Sectors covered: energy; industrial processes and product use; agriculture; </t>
    </r>
    <r>
      <rPr>
        <b/>
        <sz val="10"/>
        <color theme="1"/>
        <rFont val="Calibri"/>
        <family val="2"/>
        <scheme val="minor"/>
      </rPr>
      <t>LULUCF;</t>
    </r>
    <r>
      <rPr>
        <sz val="10"/>
        <color theme="1"/>
        <rFont val="Calibri"/>
        <family val="2"/>
        <scheme val="minor"/>
      </rPr>
      <t xml:space="preserve"> waste. </t>
    </r>
  </si>
  <si>
    <t xml:space="preserve">Reference year: 2005
Implementation period: 2020-2030
Unit:  CO2e
Taking into consideration the country's national economic, social and environmental situation, STP will not present any unconditional contributions. The contributions of STP with regard to mitigation are
conditioned by financial support, technological support and capacity-building that the country will receive from abroad. 
Sectors: The scope of the contribution covers all sectors of the national economy. 
In 2030, it is expected that national emissions will be about 240 ktCO2eq, according to the BAU scenario. Net emissions from LULUCF under the BAU scenario are expected to be around -630 ktCO2eq, indicating that STP will continue to be a carbon sink country, in which net absorptions will be - 400 ktCO2eq. </t>
  </si>
  <si>
    <r>
      <t xml:space="preserve">Reporting on long-term and near-term adaptation visions, goals and targets:
- Develop a national program for </t>
    </r>
    <r>
      <rPr>
        <b/>
        <sz val="10"/>
        <color theme="1"/>
        <rFont val="Calibri"/>
        <family val="2"/>
        <scheme val="minor"/>
      </rPr>
      <t>sustainable management of the forest</t>
    </r>
    <r>
      <rPr>
        <sz val="10"/>
        <color theme="1"/>
        <rFont val="Calibri"/>
        <family val="2"/>
        <scheme val="minor"/>
      </rPr>
      <t xml:space="preserve"> and </t>
    </r>
    <r>
      <rPr>
        <b/>
        <sz val="10"/>
        <color theme="1"/>
        <rFont val="Calibri"/>
        <family val="2"/>
        <scheme val="minor"/>
      </rPr>
      <t>agroforestry</t>
    </r>
    <r>
      <rPr>
        <sz val="10"/>
        <color theme="1"/>
        <rFont val="Calibri"/>
        <family val="2"/>
        <scheme val="minor"/>
      </rPr>
      <t xml:space="preserve"> ecosystems by 2025; 
In the medium and long terms, Sao Tome and Principe will be conditionally committed to implement the
following activities , depending on the availability of financial, technological and capacity-building support, from the international community: 
- Promote </t>
    </r>
    <r>
      <rPr>
        <b/>
        <sz val="10"/>
        <color theme="1"/>
        <rFont val="Calibri"/>
        <family val="2"/>
        <scheme val="minor"/>
      </rPr>
      <t>forestry</t>
    </r>
    <r>
      <rPr>
        <sz val="10"/>
        <color theme="1"/>
        <rFont val="Calibri"/>
        <family val="2"/>
        <scheme val="minor"/>
      </rPr>
      <t xml:space="preserve"> / </t>
    </r>
    <r>
      <rPr>
        <b/>
        <sz val="10"/>
        <color theme="1"/>
        <rFont val="Calibri"/>
        <family val="2"/>
        <scheme val="minor"/>
      </rPr>
      <t>planting</t>
    </r>
    <r>
      <rPr>
        <sz val="10"/>
        <color theme="1"/>
        <rFont val="Calibri"/>
        <family val="2"/>
        <scheme val="minor"/>
      </rPr>
      <t xml:space="preserve"> of species resistant to dry and low rainfall by 2030;
</t>
    </r>
  </si>
  <si>
    <t>Reference year:  2000
Implementation period: 2021-2030
Unit:  CO2e
No forest target in mitigation, but mitigation co-benfits expressly mentioned in adaptation section</t>
  </si>
  <si>
    <r>
      <t xml:space="preserve">Adaptation with mitigation co-benefits: The following adaptation measures are expected to have significant mitigation co-benefits, depending on their degree of implementation and availability of funds to pursue planned activities:
- Marine Protection: Implement coastal management strategies that are designed to reduce coastal erosion, increase the sinks for blue carbon, maintain related ecosystems and address the threats that climate change poses for marine livelihoods. Support the </t>
    </r>
    <r>
      <rPr>
        <b/>
        <sz val="10"/>
        <color theme="1"/>
        <rFont val="Calibri"/>
        <family val="2"/>
        <scheme val="minor"/>
      </rPr>
      <t>planting of mangrove</t>
    </r>
    <r>
      <rPr>
        <sz val="10"/>
        <color theme="1"/>
        <rFont val="Calibri"/>
        <family val="2"/>
        <scheme val="minor"/>
      </rPr>
      <t xml:space="preserve"> seedlings along its coasts. In addition, strengthen and enhance the coral reef restoration program throughout the northwestern Arabian Gulf</t>
    </r>
  </si>
  <si>
    <t>Senegal</t>
  </si>
  <si>
    <t xml:space="preserve">Reference year:  1990
Implementation period: 2021-2030
Unit: CO2e
National - emission reduction by 9.8% until 2030 compared to 1990
Climate change strategy with an action plan, that should be finalized in 2017, will further define the precise activities, methods and implementation deadlines
</t>
  </si>
  <si>
    <t xml:space="preserve">Reference year: 2010
Implementation period: 2020-2030
Unit:  CO2e
Absolute economy-wide emission reductions covering public electricity, land transport and solid waste management (LULUCF is excluded) 
</t>
  </si>
  <si>
    <t xml:space="preserve">Reference year: 2005
Implementation period: 2021-2030
Unit:  CO2e
Reduce its Emissions Intensity by 36% from 2005 levels by 2030, and stabilise its emissions
with the aim of peaking around 2030.
Sectors covered: Energy, Industrial Processes and Product Use, Agriculture, Land Use, Land-Use Change and Forestry, Waste </t>
  </si>
  <si>
    <r>
      <t xml:space="preserve">SINGAPORE’S ADAPTATION EFFORTS 
Singapore’s Longstanding and Future Actions to Increase Resilience 
Safeguarding biodiversity:  The array of natural ecosystems (including evergreen rain </t>
    </r>
    <r>
      <rPr>
        <b/>
        <sz val="10"/>
        <color theme="1"/>
        <rFont val="Calibri"/>
        <family val="2"/>
        <scheme val="minor"/>
      </rPr>
      <t>forest,</t>
    </r>
    <r>
      <rPr>
        <sz val="10"/>
        <color theme="1"/>
        <rFont val="Calibri"/>
        <family val="2"/>
        <scheme val="minor"/>
      </rPr>
      <t xml:space="preserve"> </t>
    </r>
    <r>
      <rPr>
        <b/>
        <sz val="10"/>
        <color theme="1"/>
        <rFont val="Calibri"/>
        <family val="2"/>
        <scheme val="minor"/>
      </rPr>
      <t>mangroves,</t>
    </r>
    <r>
      <rPr>
        <sz val="10"/>
        <color theme="1"/>
        <rFont val="Calibri"/>
        <family val="2"/>
        <scheme val="minor"/>
      </rPr>
      <t xml:space="preserve"> freshwater streams, freshwater swamp forest, coral reefs and mudflats) will continue to be conserved, with targeted programs for</t>
    </r>
    <r>
      <rPr>
        <b/>
        <sz val="10"/>
        <color theme="1"/>
        <rFont val="Calibri"/>
        <family val="2"/>
        <scheme val="minor"/>
      </rPr>
      <t xml:space="preserve"> habitat enhancement</t>
    </r>
    <r>
      <rPr>
        <sz val="10"/>
        <color theme="1"/>
        <rFont val="Calibri"/>
        <family val="2"/>
        <scheme val="minor"/>
      </rPr>
      <t xml:space="preserve"> and species recovery where required.</t>
    </r>
  </si>
  <si>
    <r>
      <t>Reference year:  2015
Implementation period: 2020-2030
Unit:  CO2e</t>
    </r>
    <r>
      <rPr>
        <b/>
        <sz val="10"/>
        <color theme="1"/>
        <rFont val="Calibri"/>
        <family val="2"/>
        <scheme val="minor"/>
      </rPr>
      <t xml:space="preserve">
Unconditional:</t>
    </r>
    <r>
      <rPr>
        <sz val="10"/>
        <color theme="1"/>
        <rFont val="Calibri"/>
        <family val="2"/>
        <scheme val="minor"/>
      </rPr>
      <t xml:space="preserve"> Solomon Islands is a LDC SIDS, that will nonetheless commit to reduce emissions by: 12% below 2015 level by 2025 and 30% below 2015 level by 2030 compared to a BaU projection. 
</t>
    </r>
    <r>
      <rPr>
        <b/>
        <sz val="10"/>
        <color theme="1"/>
        <rFont val="Calibri"/>
        <family val="2"/>
        <scheme val="minor"/>
      </rPr>
      <t>Conditional:</t>
    </r>
    <r>
      <rPr>
        <sz val="10"/>
        <color theme="1"/>
        <rFont val="Calibri"/>
        <family val="2"/>
        <scheme val="minor"/>
      </rPr>
      <t xml:space="preserve"> On the understanding that a global agreement addresses international assistance to access financial and technical resources, Solomon Islands can with international assistance, contribute a further: 27% reduction in GHG emissions by 2025; and 45% reduction in GHG emissions by 2030, compared to a BaU projection. With appropriate international assistance, Solomon Islands can reduce its emissions by more than 50% by 2050.
INDC covers fossil fuels and forest sequestration. Fossil-fuel use covers more than 95% of the reported national inventory - and sectors covered includes LULUCF
</t>
    </r>
  </si>
  <si>
    <r>
      <t xml:space="preserve">Reference year:  not specified
Implementation period: not specified
Unit:  CO2
Project-based NDC - Feasible Mitigation and Adaptation Policies and Actions for INDCs: 
The potential remedial actions to overcome the deforestation and rangeland degradation are:
project # 7: </t>
    </r>
    <r>
      <rPr>
        <b/>
        <sz val="10"/>
        <color theme="1"/>
        <rFont val="Calibri"/>
        <family val="2"/>
        <scheme val="minor"/>
      </rPr>
      <t>reforestation</t>
    </r>
    <r>
      <rPr>
        <sz val="10"/>
        <color theme="1"/>
        <rFont val="Calibri"/>
        <family val="2"/>
        <scheme val="minor"/>
      </rPr>
      <t xml:space="preserve"> using regional nurseries and forest plantation using indigenous and introduced suitable tree species.
Ready for Implementation and Planned Adaptation and Mitigation INDCs Projects
 Project  1: Adoption of Sustainable Land Management to Build Resilient Rural Livelihoods and Enable National Food Security
- short-term output: Introduce integrated land use management (rangeland, </t>
    </r>
    <r>
      <rPr>
        <b/>
        <sz val="10"/>
        <color theme="1"/>
        <rFont val="Calibri"/>
        <family val="2"/>
        <scheme val="minor"/>
      </rPr>
      <t>reforestation,</t>
    </r>
    <r>
      <rPr>
        <sz val="10"/>
        <color theme="1"/>
        <rFont val="Calibri"/>
        <family val="2"/>
        <scheme val="minor"/>
      </rPr>
      <t xml:space="preserve"> </t>
    </r>
    <r>
      <rPr>
        <b/>
        <sz val="10"/>
        <color theme="1"/>
        <rFont val="Calibri"/>
        <family val="2"/>
        <scheme val="minor"/>
      </rPr>
      <t>agroforestry</t>
    </r>
    <r>
      <rPr>
        <sz val="10"/>
        <color theme="1"/>
        <rFont val="Calibri"/>
        <family val="2"/>
        <scheme val="minor"/>
      </rPr>
      <t xml:space="preserve"> and watershed management) planning principles to district and community stakeholders. 
- short-term output: </t>
    </r>
    <r>
      <rPr>
        <b/>
        <sz val="10"/>
        <color theme="1"/>
        <rFont val="Calibri"/>
        <family val="2"/>
        <scheme val="minor"/>
      </rPr>
      <t>Rehabilitation</t>
    </r>
    <r>
      <rPr>
        <sz val="10"/>
        <color theme="1"/>
        <rFont val="Calibri"/>
        <family val="2"/>
        <scheme val="minor"/>
      </rPr>
      <t xml:space="preserve"> and </t>
    </r>
    <r>
      <rPr>
        <b/>
        <sz val="10"/>
        <color theme="1"/>
        <rFont val="Calibri"/>
        <family val="2"/>
        <scheme val="minor"/>
      </rPr>
      <t>reinstatement</t>
    </r>
    <r>
      <rPr>
        <sz val="10"/>
        <color theme="1"/>
        <rFont val="Calibri"/>
        <family val="2"/>
        <scheme val="minor"/>
      </rPr>
      <t xml:space="preserve"> </t>
    </r>
    <r>
      <rPr>
        <b/>
        <sz val="10"/>
        <color theme="1"/>
        <rFont val="Calibri"/>
        <family val="2"/>
        <scheme val="minor"/>
      </rPr>
      <t>of degraded ecosystems</t>
    </r>
    <r>
      <rPr>
        <sz val="10"/>
        <color theme="1"/>
        <rFont val="Calibri"/>
        <family val="2"/>
        <scheme val="minor"/>
      </rPr>
      <t xml:space="preserve">, in particular rangeland areas, </t>
    </r>
    <r>
      <rPr>
        <b/>
        <sz val="10"/>
        <color theme="1"/>
        <rFont val="Calibri"/>
        <family val="2"/>
        <scheme val="minor"/>
      </rPr>
      <t>forests</t>
    </r>
    <r>
      <rPr>
        <sz val="10"/>
        <color theme="1"/>
        <rFont val="Calibri"/>
        <family val="2"/>
        <scheme val="minor"/>
      </rPr>
      <t xml:space="preserve"> and areas with a high potential for cultivation, to provide sustainable grazing, forestry products, and agriculturally productive zones. Demonstrate, through localized interventions, sustainable land management measures (reduce erosion, increase soil fertility,
reduce crop losses, reduce burning, </t>
    </r>
    <r>
      <rPr>
        <b/>
        <sz val="10"/>
        <color theme="1"/>
        <rFont val="Calibri"/>
        <family val="2"/>
        <scheme val="minor"/>
      </rPr>
      <t>enhanced forest</t>
    </r>
    <r>
      <rPr>
        <sz val="10"/>
        <color theme="1"/>
        <rFont val="Calibri"/>
        <family val="2"/>
        <scheme val="minor"/>
      </rPr>
      <t xml:space="preserve">, shrub and grazing </t>
    </r>
    <r>
      <rPr>
        <b/>
        <sz val="10"/>
        <color theme="1"/>
        <rFont val="Calibri"/>
        <family val="2"/>
        <scheme val="minor"/>
      </rPr>
      <t>vegetation)</t>
    </r>
    <r>
      <rPr>
        <sz val="10"/>
        <color theme="1"/>
        <rFont val="Calibri"/>
        <family val="2"/>
        <scheme val="minor"/>
      </rPr>
      <t xml:space="preserve"> to increase resilience to climate risks.
Project 4:  UN Joint Programme on Sustainable Charcoal Production and Alternative Livelihoods (PROSCAL) to Mitigate Against Deforestation.
- Component 3 – Alternative Livelihoods for Charcoal Value Chain Beneficiaries:  Reforestation and rehabilitation of degraded lands for environmental conservation and sustainable production of food, fuel and fodder
Project 9: Marine and Coastal Environmental Governance and Management of Somalia
- Actions to contribute to the reduction of climate change:  </t>
    </r>
    <r>
      <rPr>
        <b/>
        <sz val="10"/>
        <color theme="1"/>
        <rFont val="Calibri"/>
        <family val="2"/>
        <scheme val="minor"/>
      </rPr>
      <t>reforestation</t>
    </r>
    <r>
      <rPr>
        <sz val="10"/>
        <color theme="1"/>
        <rFont val="Calibri"/>
        <family val="2"/>
        <scheme val="minor"/>
      </rPr>
      <t xml:space="preserve"> 
- Improvement and sustainable management of coastal and marine resources In order to restore the Marine and Coastal Environment of Somalia - includes the </t>
    </r>
    <r>
      <rPr>
        <b/>
        <sz val="10"/>
        <color theme="1"/>
        <rFont val="Calibri"/>
        <family val="2"/>
        <scheme val="minor"/>
      </rPr>
      <t>replanting</t>
    </r>
    <r>
      <rPr>
        <sz val="10"/>
        <color theme="1"/>
        <rFont val="Calibri"/>
        <family val="2"/>
        <scheme val="minor"/>
      </rPr>
      <t xml:space="preserve"> of </t>
    </r>
    <r>
      <rPr>
        <b/>
        <sz val="10"/>
        <color theme="1"/>
        <rFont val="Calibri"/>
        <family val="2"/>
        <scheme val="minor"/>
      </rPr>
      <t>mangroves</t>
    </r>
  </si>
  <si>
    <t>all projects are considered joint mitigation and adaptation</t>
  </si>
  <si>
    <t xml:space="preserve">Reference year: 2010
Implementation period: 2020-2030
Unit:  CO2e
South Africa’s greenhouse gas emissions to peak between 2020 and 2025, plateau for approximately a decade and decline in absolute terms thereafter. South Africa’s emissions by 2025 and 2030 will be in a range between 398 and 614 Mt CO2
Economy-wide - including AFOLU
</t>
  </si>
  <si>
    <r>
      <t xml:space="preserve">Goal 5: Development of a vulnerability assessment and adaptation needs framework by 2020 to support a continuous presentation of adaptation needs (Sectors covered include </t>
    </r>
    <r>
      <rPr>
        <b/>
        <sz val="10"/>
        <color theme="1"/>
        <rFont val="Calibri"/>
        <family val="2"/>
        <scheme val="minor"/>
      </rPr>
      <t>Forestry,</t>
    </r>
    <r>
      <rPr>
        <sz val="10"/>
        <color theme="1"/>
        <rFont val="Calibri"/>
        <family val="2"/>
        <scheme val="minor"/>
      </rPr>
      <t xml:space="preserve"> Agriculture, Biodiversity)
Support component of INDC - Adaptation investments and programs:
Domestic investment in implementation increased from US$0.18 to US$0.59 bn per year in the Agriculture and </t>
    </r>
    <r>
      <rPr>
        <b/>
        <sz val="10"/>
        <color theme="1"/>
        <rFont val="Calibri"/>
        <family val="2"/>
        <scheme val="minor"/>
      </rPr>
      <t>Forestry</t>
    </r>
    <r>
      <rPr>
        <sz val="10"/>
        <color theme="1"/>
        <rFont val="Calibri"/>
        <family val="2"/>
        <scheme val="minor"/>
      </rPr>
      <t xml:space="preserve"> sectors
Key Programs to be scaled up: </t>
    </r>
    <r>
      <rPr>
        <b/>
        <sz val="10"/>
        <color theme="1"/>
        <rFont val="Calibri"/>
        <family val="2"/>
        <scheme val="minor"/>
      </rPr>
      <t>Land restoration</t>
    </r>
    <r>
      <rPr>
        <sz val="10"/>
        <color theme="1"/>
        <rFont val="Calibri"/>
        <family val="2"/>
        <scheme val="minor"/>
      </rPr>
      <t xml:space="preserve"> estimated at US$0.07 bn per year</t>
    </r>
  </si>
  <si>
    <t>Reference year:  2010
Implementation period: 2020-2030
Unit: CO2e
Land Sector: In assessment of mitigation performance, a decision will be made at a later stage on whether to include greenhouse gas emissions and sinks of the land sector as well as the method for doing so.</t>
  </si>
  <si>
    <r>
      <t>Reference year: not specified
Implementation period: 2016-2030
Unit:  CO2
South Sudan aims to undertake the policies and actions in sectors including: LULUCF
Reforestation and Deforestation:
- declare approximately 20% of its natural forests as reserve forests to protect it from deforestation (</t>
    </r>
    <r>
      <rPr>
        <sz val="10"/>
        <color rgb="FFFF0000"/>
        <rFont val="Calibri"/>
        <family val="2"/>
        <scheme val="minor"/>
      </rPr>
      <t>conservation</t>
    </r>
    <r>
      <rPr>
        <sz val="10"/>
        <color theme="1"/>
        <rFont val="Calibri"/>
        <family val="2"/>
        <scheme val="minor"/>
      </rPr>
      <t xml:space="preserve">)
- </t>
    </r>
    <r>
      <rPr>
        <b/>
        <sz val="10"/>
        <color theme="1"/>
        <rFont val="Calibri"/>
        <family val="2"/>
        <scheme val="minor"/>
      </rPr>
      <t>reforestation</t>
    </r>
    <r>
      <rPr>
        <sz val="10"/>
        <color theme="1"/>
        <rFont val="Calibri"/>
        <family val="2"/>
        <scheme val="minor"/>
      </rPr>
      <t xml:space="preserve"> and </t>
    </r>
    <r>
      <rPr>
        <b/>
        <sz val="10"/>
        <color theme="1"/>
        <rFont val="Calibri"/>
        <family val="2"/>
        <scheme val="minor"/>
      </rPr>
      <t>afforestation</t>
    </r>
    <r>
      <rPr>
        <sz val="10"/>
        <color theme="1"/>
        <rFont val="Calibri"/>
        <family val="2"/>
        <scheme val="minor"/>
      </rPr>
      <t xml:space="preserve"> project to plant 20 million trees over a period of ten years (2 million trees in each of its 10 states) as outlined in the National Environmental Policy. This will contribute towards </t>
    </r>
    <r>
      <rPr>
        <b/>
        <sz val="10"/>
        <color theme="1"/>
        <rFont val="Calibri"/>
        <family val="2"/>
        <scheme val="minor"/>
      </rPr>
      <t>restoring</t>
    </r>
    <r>
      <rPr>
        <sz val="10"/>
        <color theme="1"/>
        <rFont val="Calibri"/>
        <family val="2"/>
        <scheme val="minor"/>
      </rPr>
      <t xml:space="preserve"> </t>
    </r>
    <r>
      <rPr>
        <b/>
        <sz val="10"/>
        <color theme="1"/>
        <rFont val="Calibri"/>
        <family val="2"/>
        <scheme val="minor"/>
      </rPr>
      <t>watershed</t>
    </r>
    <r>
      <rPr>
        <sz val="10"/>
        <color theme="1"/>
        <rFont val="Calibri"/>
        <family val="2"/>
        <scheme val="minor"/>
      </rPr>
      <t xml:space="preserve"> and water catchment areas during the post-2020 period as well as sequestering carbon and reducing emissions from deforestation and forest degradation. (</t>
    </r>
    <r>
      <rPr>
        <sz val="10"/>
        <color rgb="FFFF0000"/>
        <rFont val="Calibri"/>
        <family val="2"/>
        <scheme val="minor"/>
      </rPr>
      <t>planting density unknown and therefore not converted to hectares</t>
    </r>
    <r>
      <rPr>
        <sz val="10"/>
        <color theme="1"/>
        <rFont val="Calibri"/>
        <family val="2"/>
        <scheme val="minor"/>
      </rPr>
      <t xml:space="preserve">)
</t>
    </r>
  </si>
  <si>
    <r>
      <t xml:space="preserve">Forests, Biodiversity and Ecosystems
Actions for the sector:
- Promote </t>
    </r>
    <r>
      <rPr>
        <b/>
        <sz val="10"/>
        <color theme="1"/>
        <rFont val="Calibri"/>
        <family val="2"/>
        <scheme val="minor"/>
      </rPr>
      <t>agroforestry</t>
    </r>
    <r>
      <rPr>
        <sz val="10"/>
        <color theme="1"/>
        <rFont val="Calibri"/>
        <family val="2"/>
        <scheme val="minor"/>
      </rPr>
      <t xml:space="preserve"> practices as a way of diversifying land production systems and promoting alternative livelihood options.
- Promote </t>
    </r>
    <r>
      <rPr>
        <b/>
        <sz val="10"/>
        <color theme="1"/>
        <rFont val="Calibri"/>
        <family val="2"/>
        <scheme val="minor"/>
      </rPr>
      <t>afforestation</t>
    </r>
    <r>
      <rPr>
        <sz val="10"/>
        <color theme="1"/>
        <rFont val="Calibri"/>
        <family val="2"/>
        <scheme val="minor"/>
      </rPr>
      <t xml:space="preserve"> of degraded landscapes/</t>
    </r>
    <r>
      <rPr>
        <b/>
        <sz val="10"/>
        <color theme="1"/>
        <rFont val="Calibri"/>
        <family val="2"/>
        <scheme val="minor"/>
      </rPr>
      <t>watersheds</t>
    </r>
    <r>
      <rPr>
        <sz val="10"/>
        <color theme="1"/>
        <rFont val="Calibri"/>
        <family val="2"/>
        <scheme val="minor"/>
      </rPr>
      <t xml:space="preserve"> using multi-use forest species to  increase community safety-nets and diversify livelihoods.
- Develop forest reserves and management plans to protect </t>
    </r>
    <r>
      <rPr>
        <b/>
        <sz val="10"/>
        <color theme="1"/>
        <rFont val="Calibri"/>
        <family val="2"/>
        <scheme val="minor"/>
      </rPr>
      <t>watersheds</t>
    </r>
    <r>
      <rPr>
        <sz val="10"/>
        <color theme="1"/>
        <rFont val="Calibri"/>
        <family val="2"/>
        <scheme val="minor"/>
      </rPr>
      <t xml:space="preserve"> and improve future water availability.</t>
    </r>
  </si>
  <si>
    <r>
      <t xml:space="preserve">Reference year: 2010
Implementation period: 2021-2030
Unit:  CO2e
NDCs for Mitigation intends to reduce the GHG emissions against BAU scenario  by 10% in </t>
    </r>
    <r>
      <rPr>
        <b/>
        <sz val="10"/>
        <color theme="1"/>
        <rFont val="Calibri"/>
        <family val="2"/>
        <scheme val="minor"/>
      </rPr>
      <t>forests</t>
    </r>
    <r>
      <rPr>
        <sz val="10"/>
        <color theme="1"/>
        <rFont val="Calibri"/>
        <family val="2"/>
        <scheme val="minor"/>
      </rPr>
      <t xml:space="preserve"> sector - by 3% unconditionally and 7% conditionally by 2030.  (Target period 2021-2030) 
- Increase the forest cover of Sri Lanka from 29% to 32% by 2030. Identify land for </t>
    </r>
    <r>
      <rPr>
        <b/>
        <sz val="10"/>
        <color theme="1"/>
        <rFont val="Calibri"/>
        <family val="2"/>
        <scheme val="minor"/>
      </rPr>
      <t>reforestation</t>
    </r>
    <r>
      <rPr>
        <sz val="10"/>
        <color theme="1"/>
        <rFont val="Calibri"/>
        <family val="2"/>
        <scheme val="minor"/>
      </rPr>
      <t xml:space="preserve"> (The </t>
    </r>
    <r>
      <rPr>
        <sz val="10"/>
        <color rgb="FFFF0000"/>
        <rFont val="Calibri"/>
        <family val="2"/>
        <scheme val="minor"/>
      </rPr>
      <t>World Bank 2015 data: 2,070,000 ha forest in and land area 6,271,000 ha indicates the forest cover goal is already accomplished and therefore not included as a target number (forest cover  at 33%)</t>
    </r>
    <r>
      <rPr>
        <sz val="10"/>
        <color theme="1"/>
        <rFont val="Calibri"/>
        <family val="2"/>
        <scheme val="minor"/>
      </rPr>
      <t xml:space="preserve">)
- Improve quality of growing stock of natural forests and forest plantations. Develop plantation management plans for </t>
    </r>
    <r>
      <rPr>
        <b/>
        <sz val="10"/>
        <color theme="1"/>
        <rFont val="Calibri"/>
        <family val="2"/>
        <scheme val="minor"/>
      </rPr>
      <t>sustainable forest management practices</t>
    </r>
    <r>
      <rPr>
        <sz val="10"/>
        <color theme="1"/>
        <rFont val="Calibri"/>
        <family val="2"/>
        <scheme val="minor"/>
      </rPr>
      <t xml:space="preserve"> for productive and protective purposes
- </t>
    </r>
    <r>
      <rPr>
        <b/>
        <sz val="10"/>
        <color theme="1"/>
        <rFont val="Calibri"/>
        <family val="2"/>
        <scheme val="minor"/>
      </rPr>
      <t>Restoring</t>
    </r>
    <r>
      <rPr>
        <sz val="10"/>
        <color theme="1"/>
        <rFont val="Calibri"/>
        <family val="2"/>
        <scheme val="minor"/>
      </rPr>
      <t xml:space="preserve"> degraded </t>
    </r>
    <r>
      <rPr>
        <b/>
        <sz val="10"/>
        <color theme="1"/>
        <rFont val="Calibri"/>
        <family val="2"/>
        <scheme val="minor"/>
      </rPr>
      <t>forests</t>
    </r>
    <r>
      <rPr>
        <sz val="10"/>
        <color theme="1"/>
        <rFont val="Calibri"/>
        <family val="2"/>
        <scheme val="minor"/>
      </rPr>
      <t xml:space="preserve"> and hilltops
- </t>
    </r>
    <r>
      <rPr>
        <b/>
        <sz val="10"/>
        <color theme="1"/>
        <rFont val="Calibri"/>
        <family val="2"/>
        <scheme val="minor"/>
      </rPr>
      <t>Forestation</t>
    </r>
    <r>
      <rPr>
        <sz val="10"/>
        <color theme="1"/>
        <rFont val="Calibri"/>
        <family val="2"/>
        <scheme val="minor"/>
      </rPr>
      <t xml:space="preserve"> of underutilized private lands and marginal Tea lands.
- Promote </t>
    </r>
    <r>
      <rPr>
        <b/>
        <sz val="10"/>
        <color theme="1"/>
        <rFont val="Calibri"/>
        <family val="2"/>
        <scheme val="minor"/>
      </rPr>
      <t>forestation/afforestation</t>
    </r>
    <r>
      <rPr>
        <sz val="10"/>
        <color theme="1"/>
        <rFont val="Calibri"/>
        <family val="2"/>
        <scheme val="minor"/>
      </rPr>
      <t xml:space="preserve"> through non carbon benefit/payment for ecosystem service mechanism.
- Urban forestry (roadside planting, urban parks and other state lands)</t>
    </r>
  </si>
  <si>
    <r>
      <t xml:space="preserve">Coastal and marine sector:
- </t>
    </r>
    <r>
      <rPr>
        <b/>
        <sz val="10"/>
        <color theme="1"/>
        <rFont val="Calibri"/>
        <family val="2"/>
        <scheme val="minor"/>
      </rPr>
      <t>Restoration,</t>
    </r>
    <r>
      <rPr>
        <sz val="10"/>
        <color theme="1"/>
        <rFont val="Calibri"/>
        <family val="2"/>
        <scheme val="minor"/>
      </rPr>
      <t xml:space="preserve"> conservation and managing coral, sea grass, </t>
    </r>
    <r>
      <rPr>
        <b/>
        <sz val="10"/>
        <color theme="1"/>
        <rFont val="Calibri"/>
        <family val="2"/>
        <scheme val="minor"/>
      </rPr>
      <t>mangroves</t>
    </r>
    <r>
      <rPr>
        <sz val="10"/>
        <color theme="1"/>
        <rFont val="Calibri"/>
        <family val="2"/>
        <scheme val="minor"/>
      </rPr>
      <t xml:space="preserve"> and sand dunes in
sensitive areas
- </t>
    </r>
    <r>
      <rPr>
        <b/>
        <sz val="10"/>
        <color theme="1"/>
        <rFont val="Calibri"/>
        <family val="2"/>
        <scheme val="minor"/>
      </rPr>
      <t>Establish</t>
    </r>
    <r>
      <rPr>
        <sz val="10"/>
        <color theme="1"/>
        <rFont val="Calibri"/>
        <family val="2"/>
        <scheme val="minor"/>
      </rPr>
      <t xml:space="preserve"> 1000 ha of coastal </t>
    </r>
    <r>
      <rPr>
        <b/>
        <sz val="10"/>
        <color theme="1"/>
        <rFont val="Calibri"/>
        <family val="2"/>
        <scheme val="minor"/>
      </rPr>
      <t>forests</t>
    </r>
    <r>
      <rPr>
        <sz val="10"/>
        <color theme="1"/>
        <rFont val="Calibri"/>
        <family val="2"/>
        <scheme val="minor"/>
      </rPr>
      <t xml:space="preserve"> and green belt along the coastal line of the island.
Biodiversity sector (</t>
    </r>
    <r>
      <rPr>
        <sz val="10"/>
        <color rgb="FFFF0000"/>
        <rFont val="Calibri"/>
        <family val="2"/>
        <scheme val="minor"/>
      </rPr>
      <t>planted forest</t>
    </r>
    <r>
      <rPr>
        <sz val="10"/>
        <color theme="1"/>
        <rFont val="Calibri"/>
        <family val="2"/>
        <scheme val="minor"/>
      </rPr>
      <t xml:space="preserve">)
- </t>
    </r>
    <r>
      <rPr>
        <b/>
        <sz val="10"/>
        <color theme="1"/>
        <rFont val="Calibri"/>
        <family val="2"/>
        <scheme val="minor"/>
      </rPr>
      <t>Restoration</t>
    </r>
    <r>
      <rPr>
        <sz val="10"/>
        <color theme="1"/>
        <rFont val="Calibri"/>
        <family val="2"/>
        <scheme val="minor"/>
      </rPr>
      <t xml:space="preserve"> of degraded areas inside and outside the Protected Area (PA) network to enhance resilience.
Urban sector: 
Mainstream climate adaptation in physical and urban planning and incorporate them into planning in development projects.
- Protect and </t>
    </r>
    <r>
      <rPr>
        <b/>
        <sz val="10"/>
        <color theme="1"/>
        <rFont val="Calibri"/>
        <family val="2"/>
        <scheme val="minor"/>
      </rPr>
      <t>enhance</t>
    </r>
    <r>
      <rPr>
        <sz val="10"/>
        <color theme="1"/>
        <rFont val="Calibri"/>
        <family val="2"/>
        <scheme val="minor"/>
      </rPr>
      <t xml:space="preserve"> </t>
    </r>
    <r>
      <rPr>
        <b/>
        <sz val="10"/>
        <color theme="1"/>
        <rFont val="Calibri"/>
        <family val="2"/>
        <scheme val="minor"/>
      </rPr>
      <t>green</t>
    </r>
    <r>
      <rPr>
        <sz val="10"/>
        <color theme="1"/>
        <rFont val="Calibri"/>
        <family val="2"/>
        <scheme val="minor"/>
      </rPr>
      <t xml:space="preserve"> </t>
    </r>
    <r>
      <rPr>
        <b/>
        <sz val="10"/>
        <color theme="1"/>
        <rFont val="Calibri"/>
        <family val="2"/>
        <scheme val="minor"/>
      </rPr>
      <t>cover,</t>
    </r>
    <r>
      <rPr>
        <sz val="10"/>
        <color theme="1"/>
        <rFont val="Calibri"/>
        <family val="2"/>
        <scheme val="minor"/>
      </rPr>
      <t xml:space="preserve"> green corridors in urban and settlement planning.</t>
    </r>
  </si>
  <si>
    <r>
      <t xml:space="preserve">Reference year: 2000
Implementation period: 2025-2030
Unit: CO2e
Mitigation in the post-2020 period - Forestry - </t>
    </r>
    <r>
      <rPr>
        <b/>
        <sz val="10"/>
        <color theme="1"/>
        <rFont val="Calibri"/>
        <family val="2"/>
        <scheme val="minor"/>
      </rPr>
      <t>Afforestation</t>
    </r>
    <r>
      <rPr>
        <sz val="10"/>
        <color theme="1"/>
        <rFont val="Calibri"/>
        <family val="2"/>
        <scheme val="minor"/>
      </rPr>
      <t xml:space="preserve"> and </t>
    </r>
    <r>
      <rPr>
        <b/>
        <sz val="10"/>
        <color theme="1"/>
        <rFont val="Calibri"/>
        <family val="2"/>
        <scheme val="minor"/>
      </rPr>
      <t>Reforestation</t>
    </r>
    <r>
      <rPr>
        <sz val="10"/>
        <color theme="1"/>
        <rFont val="Calibri"/>
        <family val="2"/>
        <scheme val="minor"/>
      </rPr>
      <t xml:space="preserve"> - goal of 25% forest coverage from the total area of the Sudan by 2030 an area of 790,795 ha needs to be planted annually if international financial support is provided - if implemented annually over 2021-2030 the A/R target is </t>
    </r>
    <r>
      <rPr>
        <b/>
        <sz val="10"/>
        <color theme="1"/>
        <rFont val="Calibri"/>
        <family val="2"/>
        <scheme val="minor"/>
      </rPr>
      <t>7,907,950 ha</t>
    </r>
    <r>
      <rPr>
        <sz val="10"/>
        <color theme="1"/>
        <rFont val="Calibri"/>
        <family val="2"/>
        <scheme val="minor"/>
      </rPr>
      <t xml:space="preserve"> (</t>
    </r>
    <r>
      <rPr>
        <sz val="10"/>
        <color rgb="FFFF0000"/>
        <rFont val="Calibri"/>
        <family val="2"/>
        <scheme val="minor"/>
      </rPr>
      <t>Sudan has 237,600,000 ha land and 19,209,940 ha forest (in 2015) which is 8.08% cover, and 25% forest cover means 59,400,000 ha which would require A/R of 40,190,060 ha - this is not equivalent to the NDC target of 790,795 ha/yr</t>
    </r>
    <r>
      <rPr>
        <sz val="10"/>
        <color theme="1"/>
        <rFont val="Calibri"/>
        <family val="2"/>
        <scheme val="minor"/>
      </rPr>
      <t>)</t>
    </r>
  </si>
  <si>
    <r>
      <t xml:space="preserve">Agriculture:
- Introduction of </t>
    </r>
    <r>
      <rPr>
        <b/>
        <sz val="10"/>
        <color theme="1"/>
        <rFont val="Calibri"/>
        <family val="2"/>
        <scheme val="minor"/>
      </rPr>
      <t>agroforestry</t>
    </r>
    <r>
      <rPr>
        <sz val="10"/>
        <color theme="1"/>
        <rFont val="Calibri"/>
        <family val="2"/>
        <scheme val="minor"/>
      </rPr>
      <t xml:space="preserve"> in areas vulnerable to climate change to enhance agriculture production as well as empower vulnerable communities through their involvement in community forests activities/products
- </t>
    </r>
    <r>
      <rPr>
        <b/>
        <sz val="10"/>
        <color theme="1"/>
        <rFont val="Calibri"/>
        <family val="2"/>
        <scheme val="minor"/>
      </rPr>
      <t>Planting shelterbelts</t>
    </r>
    <r>
      <rPr>
        <sz val="10"/>
        <color theme="1"/>
        <rFont val="Calibri"/>
        <family val="2"/>
        <scheme val="minor"/>
      </rPr>
      <t xml:space="preserve">, introduction of high economic value trees and </t>
    </r>
    <r>
      <rPr>
        <b/>
        <sz val="10"/>
        <color theme="1"/>
        <rFont val="Calibri"/>
        <family val="2"/>
        <scheme val="minor"/>
      </rPr>
      <t>rehabilitation</t>
    </r>
    <r>
      <rPr>
        <sz val="10"/>
        <color theme="1"/>
        <rFont val="Calibri"/>
        <family val="2"/>
        <scheme val="minor"/>
      </rPr>
      <t xml:space="preserve"> of the Gum Arabic gardens to increase the resilience of vulnerable communities through engagement in a range of forestry activities
</t>
    </r>
  </si>
  <si>
    <r>
      <rPr>
        <b/>
        <sz val="10"/>
        <color theme="1"/>
        <rFont val="Calibri"/>
        <family val="2"/>
        <scheme val="minor"/>
      </rPr>
      <t>Unconditional:</t>
    </r>
    <r>
      <rPr>
        <sz val="10"/>
        <color theme="1"/>
        <rFont val="Calibri"/>
        <family val="2"/>
        <scheme val="minor"/>
      </rPr>
      <t xml:space="preserve"> promotion of sustainable land management; applying innovative technologies in the use of land; and instituting measures towards increasing ecosystem resilience to ensure these naturally adapt to the changing climate. Furthermore, adaptation measures to building climate resilience include improving natural and mechanical infrastructure such as dikes and river defenses; </t>
    </r>
    <r>
      <rPr>
        <b/>
        <sz val="10"/>
        <color theme="1"/>
        <rFont val="Calibri"/>
        <family val="2"/>
        <scheme val="minor"/>
      </rPr>
      <t>mangrove protection, restoration and expansion,</t>
    </r>
    <r>
      <rPr>
        <sz val="10"/>
        <color theme="1"/>
        <rFont val="Calibri"/>
        <family val="2"/>
        <scheme val="minor"/>
      </rPr>
      <t xml:space="preserve"> and water management. These efforts have been guided by preliminary vulnerability assessments for key sectors including agriculture, the coastal zone, health, socio-economy and tourism. These assessments also supported the identification of critical adaptation measures of which some are under implementation such as the drafted law for protecting the unprotected parts of the mangrove forests along the coast. The reasons for this measure are to increase natural protection of the vulnerable coastline; protect the mangrove ecosystems on the coast; sequester carbon and reduce GHG emissions caused by uprooting of plants during coastal erosion; to promote natural
mangrove regeneration leading to increased fish production and reduced poverty levels.
</t>
    </r>
  </si>
  <si>
    <t>Reference year: 2010
Implementation period: 2020-2030
Unit: CO2e
No forest target or sector included in mitigation plans</t>
  </si>
  <si>
    <r>
      <t xml:space="preserve">Conditional 
Biodiversity and Ecsosystems Sector
- Scale up investments in </t>
    </r>
    <r>
      <rPr>
        <b/>
        <sz val="10"/>
        <color theme="1"/>
        <rFont val="Calibri"/>
        <family val="2"/>
        <scheme val="minor"/>
      </rPr>
      <t>restoring</t>
    </r>
    <r>
      <rPr>
        <sz val="10"/>
        <color theme="1"/>
        <rFont val="Calibri"/>
        <family val="2"/>
        <scheme val="minor"/>
      </rPr>
      <t xml:space="preserve"> and maintaining </t>
    </r>
    <r>
      <rPr>
        <b/>
        <sz val="10"/>
        <color theme="1"/>
        <rFont val="Calibri"/>
        <family val="2"/>
        <scheme val="minor"/>
      </rPr>
      <t>ecological</t>
    </r>
    <r>
      <rPr>
        <sz val="10"/>
        <color theme="1"/>
        <rFont val="Calibri"/>
        <family val="2"/>
        <scheme val="minor"/>
      </rPr>
      <t xml:space="preserve"> </t>
    </r>
    <r>
      <rPr>
        <b/>
        <sz val="10"/>
        <color theme="1"/>
        <rFont val="Calibri"/>
        <family val="2"/>
        <scheme val="minor"/>
      </rPr>
      <t>infrastructure,</t>
    </r>
    <r>
      <rPr>
        <sz val="10"/>
        <color theme="1"/>
        <rFont val="Calibri"/>
        <family val="2"/>
        <scheme val="minor"/>
      </rPr>
      <t xml:space="preserve"> with a focus on the priority ecological assets
- Strategically plan and manage the </t>
    </r>
    <r>
      <rPr>
        <b/>
        <sz val="10"/>
        <color theme="1"/>
        <rFont val="Calibri"/>
        <family val="2"/>
        <scheme val="minor"/>
      </rPr>
      <t>ecological</t>
    </r>
    <r>
      <rPr>
        <sz val="10"/>
        <color theme="1"/>
        <rFont val="Calibri"/>
        <family val="2"/>
        <scheme val="minor"/>
      </rPr>
      <t xml:space="preserve"> </t>
    </r>
    <r>
      <rPr>
        <b/>
        <sz val="10"/>
        <color theme="1"/>
        <rFont val="Calibri"/>
        <family val="2"/>
        <scheme val="minor"/>
      </rPr>
      <t>infrastructure,</t>
    </r>
    <r>
      <rPr>
        <sz val="10"/>
        <color theme="1"/>
        <rFont val="Calibri"/>
        <family val="2"/>
        <scheme val="minor"/>
      </rPr>
      <t xml:space="preserve"> which includes healthy grasslands, rivers, wetlands, woodlands and </t>
    </r>
    <r>
      <rPr>
        <b/>
        <sz val="10"/>
        <color theme="1"/>
        <rFont val="Calibri"/>
        <family val="2"/>
        <scheme val="minor"/>
      </rPr>
      <t>natural</t>
    </r>
    <r>
      <rPr>
        <sz val="10"/>
        <color theme="1"/>
        <rFont val="Calibri"/>
        <family val="2"/>
        <scheme val="minor"/>
      </rPr>
      <t xml:space="preserve"> </t>
    </r>
    <r>
      <rPr>
        <b/>
        <sz val="10"/>
        <color theme="1"/>
        <rFont val="Calibri"/>
        <family val="2"/>
        <scheme val="minor"/>
      </rPr>
      <t>forests</t>
    </r>
    <r>
      <rPr>
        <sz val="10"/>
        <color theme="1"/>
        <rFont val="Calibri"/>
        <family val="2"/>
        <scheme val="minor"/>
      </rPr>
      <t xml:space="preserve">
</t>
    </r>
  </si>
  <si>
    <r>
      <t xml:space="preserve">Reference year: 1990
Implementation period: 2021-2030
Unit:  CO2e
Switzerland commits to reduce its greenhouse gas emissions by 50 percent by 2030 compared to
1990 levels, corresponding to an average reduction of greenhouse gas emissions by 35 percent over
the period 2021-2030.
- Sectors covered: energy; industrial processes and product use; agriculture; </t>
    </r>
    <r>
      <rPr>
        <b/>
        <sz val="10"/>
        <color theme="1"/>
        <rFont val="Calibri"/>
        <family val="2"/>
        <scheme val="minor"/>
      </rPr>
      <t>LULUCF;</t>
    </r>
    <r>
      <rPr>
        <sz val="10"/>
        <color theme="1"/>
        <rFont val="Calibri"/>
        <family val="2"/>
        <scheme val="minor"/>
      </rPr>
      <t xml:space="preserve"> waste
- Anticipated accountable emissions/removals from forest land in target year: 0 </t>
    </r>
  </si>
  <si>
    <r>
      <t xml:space="preserve">Reference year: 1990
Implementation period: 2021-2030
Unit: CO2e
</t>
    </r>
    <r>
      <rPr>
        <b/>
        <sz val="10"/>
        <color theme="1"/>
        <rFont val="Calibri"/>
        <family val="2"/>
        <scheme val="minor"/>
      </rPr>
      <t xml:space="preserve">
Unconditional:</t>
    </r>
    <r>
      <rPr>
        <sz val="10"/>
        <color theme="1"/>
        <rFont val="Calibri"/>
        <family val="2"/>
        <scheme val="minor"/>
      </rPr>
      <t xml:space="preserve"> A flexible target, not exceeding 80-90% of the 1990 level by 2030, which amounts to 1.7-2.2 tons in CO2 equivalent per capita, has been determined as the country’s contribution to anthropogenic greenhouse gas emission reductions. Systematic </t>
    </r>
    <r>
      <rPr>
        <b/>
        <sz val="10"/>
        <color theme="1"/>
        <rFont val="Calibri"/>
        <family val="2"/>
        <scheme val="minor"/>
      </rPr>
      <t>reforestation</t>
    </r>
    <r>
      <rPr>
        <sz val="10"/>
        <color theme="1"/>
        <rFont val="Calibri"/>
        <family val="2"/>
        <scheme val="minor"/>
      </rPr>
      <t xml:space="preserve"> in accordance with the adopted State programmes is a considerable contribution of the country to the reduction of negative impacts on the climate system.
</t>
    </r>
    <r>
      <rPr>
        <b/>
        <sz val="10"/>
        <color theme="1"/>
        <rFont val="Calibri"/>
        <family val="2"/>
        <scheme val="minor"/>
      </rPr>
      <t>Conditional:</t>
    </r>
    <r>
      <rPr>
        <sz val="10"/>
        <color theme="1"/>
        <rFont val="Calibri"/>
        <family val="2"/>
        <scheme val="minor"/>
      </rPr>
      <t xml:space="preserve"> The potential for reducing greenhouse gas emissions in the Republic of Tajikistan to achieve a target of 65-75% of the 1990 level by 2030, which amounts to 1.2-1.7 tons in CO2 equivalent per capita.  It will be possible in case of implementation of investment projects and national programmes in the sphere of... agriculture and </t>
    </r>
    <r>
      <rPr>
        <b/>
        <sz val="10"/>
        <color theme="1"/>
        <rFont val="Calibri"/>
        <family val="2"/>
        <scheme val="minor"/>
      </rPr>
      <t>forestry</t>
    </r>
    <r>
      <rPr>
        <sz val="10"/>
        <color theme="1"/>
        <rFont val="Calibri"/>
        <family val="2"/>
        <scheme val="minor"/>
      </rPr>
      <t xml:space="preserve"> 
</t>
    </r>
  </si>
  <si>
    <t xml:space="preserve">Reference year: 2005
Implementation period: 2021-2030
Unit: CO2e
"Inclusion of LULUCF will be decided later" - Ministry of Natural Resources and Environment is also studying the potential to reduce carbon emission in the forest sector through the REDD+ Readiness. We will continue to explore further opportunities and cooperation in this sector. 
</t>
  </si>
  <si>
    <r>
      <t xml:space="preserve">Adaptation efforts: 
"Safeguard food security through the guidance of Sufficiency Economy Philosophy e.g. an application of the New Theory in agriculture and land management to promote... </t>
    </r>
    <r>
      <rPr>
        <b/>
        <sz val="10"/>
        <color theme="1"/>
        <rFont val="Calibri"/>
        <family val="2"/>
        <scheme val="minor"/>
      </rPr>
      <t>sustainable management of community forests</t>
    </r>
    <r>
      <rPr>
        <sz val="10"/>
        <color theme="1"/>
        <rFont val="Calibri"/>
        <family val="2"/>
        <scheme val="minor"/>
      </rPr>
      <t xml:space="preserve"> to promote food security at the community level"
Increase national </t>
    </r>
    <r>
      <rPr>
        <b/>
        <sz val="10"/>
        <color theme="1"/>
        <rFont val="Calibri"/>
        <family val="2"/>
        <scheme val="minor"/>
      </rPr>
      <t>forest cover to 40%</t>
    </r>
    <r>
      <rPr>
        <sz val="10"/>
        <color theme="1"/>
        <rFont val="Calibri"/>
        <family val="2"/>
        <scheme val="minor"/>
      </rPr>
      <t xml:space="preserve"> through local community participation, including in particular </t>
    </r>
    <r>
      <rPr>
        <b/>
        <sz val="10"/>
        <color theme="1"/>
        <rFont val="Calibri"/>
        <family val="2"/>
        <scheme val="minor"/>
      </rPr>
      <t>headwater</t>
    </r>
    <r>
      <rPr>
        <sz val="10"/>
        <color theme="1"/>
        <rFont val="Calibri"/>
        <family val="2"/>
        <scheme val="minor"/>
      </rPr>
      <t xml:space="preserve"> and </t>
    </r>
    <r>
      <rPr>
        <b/>
        <sz val="10"/>
        <color theme="1"/>
        <rFont val="Calibri"/>
        <family val="2"/>
        <scheme val="minor"/>
      </rPr>
      <t>mangrove</t>
    </r>
    <r>
      <rPr>
        <sz val="10"/>
        <color theme="1"/>
        <rFont val="Calibri"/>
        <family val="2"/>
        <scheme val="minor"/>
      </rPr>
      <t xml:space="preserve"> </t>
    </r>
    <r>
      <rPr>
        <b/>
        <sz val="10"/>
        <color theme="1"/>
        <rFont val="Calibri"/>
        <family val="2"/>
        <scheme val="minor"/>
      </rPr>
      <t>forests</t>
    </r>
    <r>
      <rPr>
        <sz val="10"/>
        <color theme="1"/>
        <rFont val="Calibri"/>
        <family val="2"/>
        <scheme val="minor"/>
      </rPr>
      <t xml:space="preserve"> to enhance adaptive capacities of related ecosystem (</t>
    </r>
    <r>
      <rPr>
        <sz val="10"/>
        <color rgb="FFFF0000"/>
        <rFont val="Calibri"/>
        <family val="2"/>
        <scheme val="minor"/>
      </rPr>
      <t xml:space="preserve">Land 2017: 51,089,000 ha --&gt; Forest 2015: 16,399,000 ha = 32.09% --&gt; 40% goal = 20,435,600 ha --&gt; + 4,036,600 ha --&gt; assume flat annual implementation 2015-2030 (16 years) = 252,287 ha/yr --&gt; over 10 yr NDC period = </t>
    </r>
    <r>
      <rPr>
        <b/>
        <sz val="10"/>
        <color rgb="FFFF0000"/>
        <rFont val="Calibri"/>
        <family val="2"/>
        <scheme val="minor"/>
      </rPr>
      <t>2,522,870 ha</t>
    </r>
    <r>
      <rPr>
        <sz val="10"/>
        <color rgb="FFFF0000"/>
        <rFont val="Calibri"/>
        <family val="2"/>
        <scheme val="minor"/>
      </rPr>
      <t xml:space="preserve"> forest cover growth target (A/R)</t>
    </r>
    <r>
      <rPr>
        <sz val="10"/>
        <rFont val="Calibri"/>
        <family val="2"/>
        <scheme val="minor"/>
      </rPr>
      <t>)</t>
    </r>
    <r>
      <rPr>
        <sz val="10"/>
        <color theme="1"/>
        <rFont val="Calibri"/>
        <family val="2"/>
        <scheme val="minor"/>
      </rPr>
      <t xml:space="preserve">
</t>
    </r>
  </si>
  <si>
    <t xml:space="preserve">Reference year: 2010
Implementation period: 2020-2025
Unit: CO2e
Timor-Leste decided not to have a target for emission reduction, but outline the commitment to reducing emissions through various activities in sectors including… agriculture and forestry. 
</t>
  </si>
  <si>
    <r>
      <t xml:space="preserve">Priority adaptation areas include forestry, biodiversity, and coastal ecosystem resilience
Adaptation measures: 
- Food Security - develop integrated </t>
    </r>
    <r>
      <rPr>
        <b/>
        <sz val="10"/>
        <color theme="1"/>
        <rFont val="Calibri"/>
        <family val="2"/>
        <scheme val="minor"/>
      </rPr>
      <t>agroforestry</t>
    </r>
    <r>
      <rPr>
        <sz val="10"/>
        <color theme="1"/>
        <rFont val="Calibri"/>
        <family val="2"/>
        <scheme val="minor"/>
      </rPr>
      <t xml:space="preserve"> and </t>
    </r>
    <r>
      <rPr>
        <b/>
        <sz val="10"/>
        <color theme="1"/>
        <rFont val="Calibri"/>
        <family val="2"/>
        <scheme val="minor"/>
      </rPr>
      <t>watershed</t>
    </r>
    <r>
      <rPr>
        <sz val="10"/>
        <color theme="1"/>
        <rFont val="Calibri"/>
        <family val="2"/>
        <scheme val="minor"/>
      </rPr>
      <t xml:space="preserve"> management
- Forests, Biodiversity and Coastal Ecosystem Resilience - maintain </t>
    </r>
    <r>
      <rPr>
        <b/>
        <sz val="10"/>
        <color theme="1"/>
        <rFont val="Calibri"/>
        <family val="2"/>
        <scheme val="minor"/>
      </rPr>
      <t>mangrove</t>
    </r>
    <r>
      <rPr>
        <sz val="10"/>
        <color theme="1"/>
        <rFont val="Calibri"/>
        <family val="2"/>
        <scheme val="minor"/>
      </rPr>
      <t xml:space="preserve"> plantations</t>
    </r>
  </si>
  <si>
    <r>
      <t xml:space="preserve">Mitigation Options: 
Forestry sector can play significant role to mitigate climate change with 27.4% of the land area covered by 'shrubs' (238,142 ha) and most of this area could be targeted for establishment of productive forest. Opportunities also exist for conservation of forests, enhancing and expanding carbon sinks. Timor is interested in exploring opportunities for REDD+ activities. 
Potential Mitigation Options - Forestry: 
- Rehabilitation of degraded lands - </t>
    </r>
    <r>
      <rPr>
        <b/>
        <sz val="10"/>
        <color theme="1"/>
        <rFont val="Calibri"/>
        <family val="2"/>
        <scheme val="minor"/>
      </rPr>
      <t>sustainable forest management</t>
    </r>
    <r>
      <rPr>
        <sz val="10"/>
        <color theme="1"/>
        <rFont val="Calibri"/>
        <family val="2"/>
        <scheme val="minor"/>
      </rPr>
      <t xml:space="preserve"> and land degradation neutrality
- Customary Forestry - promotion of customary forestry practices and better management of forestry resources through </t>
    </r>
    <r>
      <rPr>
        <b/>
        <sz val="10"/>
        <color theme="1"/>
        <rFont val="Calibri"/>
        <family val="2"/>
        <scheme val="minor"/>
      </rPr>
      <t>natural regeneration</t>
    </r>
    <r>
      <rPr>
        <sz val="10"/>
        <color theme="1"/>
        <rFont val="Calibri"/>
        <family val="2"/>
        <scheme val="minor"/>
      </rPr>
      <t xml:space="preserve">
- </t>
    </r>
    <r>
      <rPr>
        <b/>
        <sz val="10"/>
        <color theme="1"/>
        <rFont val="Calibri"/>
        <family val="2"/>
        <scheme val="minor"/>
      </rPr>
      <t>Mangrove</t>
    </r>
    <r>
      <rPr>
        <sz val="10"/>
        <color theme="1"/>
        <rFont val="Calibri"/>
        <family val="2"/>
        <scheme val="minor"/>
      </rPr>
      <t xml:space="preserve"> plantations - enhancing coastal resilience and exploring carbon sequestration programs
- REDD+ exploring opportunities to participate
- Protected Areas - sustainable management of 44 protected areas 
- </t>
    </r>
    <r>
      <rPr>
        <b/>
        <sz val="10"/>
        <color theme="1"/>
        <rFont val="Calibri"/>
        <family val="2"/>
        <scheme val="minor"/>
      </rPr>
      <t>Afforestation</t>
    </r>
    <r>
      <rPr>
        <sz val="10"/>
        <color theme="1"/>
        <rFont val="Calibri"/>
        <family val="2"/>
        <scheme val="minor"/>
      </rPr>
      <t xml:space="preserve"> and </t>
    </r>
    <r>
      <rPr>
        <b/>
        <sz val="10"/>
        <color theme="1"/>
        <rFont val="Calibri"/>
        <family val="2"/>
        <scheme val="minor"/>
      </rPr>
      <t>reforestation</t>
    </r>
    <r>
      <rPr>
        <sz val="10"/>
        <color theme="1"/>
        <rFont val="Calibri"/>
        <family val="2"/>
        <scheme val="minor"/>
      </rPr>
      <t xml:space="preserve"> - 1,000,000 trees are expected to be planted every year based on National Strategic Plan (</t>
    </r>
    <r>
      <rPr>
        <sz val="10"/>
        <color rgb="FFFF0000"/>
        <rFont val="Calibri"/>
        <family val="2"/>
        <scheme val="minor"/>
      </rPr>
      <t>tree-based targets are not recorded</t>
    </r>
    <r>
      <rPr>
        <sz val="10"/>
        <color theme="1"/>
        <rFont val="Calibri"/>
        <family val="2"/>
        <scheme val="minor"/>
      </rPr>
      <t>)</t>
    </r>
  </si>
  <si>
    <r>
      <t xml:space="preserve">Reference year: 2010
Implementation period: 2020-2030
Unit: CO2e
Togo plans to adopt an approach based on contributions founded on both measures to be introduced and targeted results in order to better identify any opportunities for co-benefits in terms of reducing GHG emissions that might potentially be derived from synergies between adaptation and mitigation.
Economy-wide, and the main sectors are energy, agriculture and </t>
    </r>
    <r>
      <rPr>
        <b/>
        <sz val="10"/>
        <color theme="1"/>
        <rFont val="Calibri"/>
        <family val="2"/>
        <scheme val="minor"/>
      </rPr>
      <t xml:space="preserve">LULUCF
</t>
    </r>
    <r>
      <rPr>
        <sz val="10"/>
        <color theme="1"/>
        <rFont val="Calibri"/>
        <family val="2"/>
        <scheme val="minor"/>
      </rPr>
      <t xml:space="preserve">Accounting for the implementation of already programmed measures (BAU) the overall reduction rate in 2030 would be 11.14% compared with Togo’s total 2030 emissions based on the baseline year (2010). This reduction in emissions is attributed to the implementation of sectoral work.  The </t>
    </r>
    <r>
      <rPr>
        <b/>
        <sz val="10"/>
        <color theme="1"/>
        <rFont val="Calibri"/>
        <family val="2"/>
        <scheme val="minor"/>
      </rPr>
      <t>conditional</t>
    </r>
    <r>
      <rPr>
        <sz val="10"/>
        <color theme="1"/>
        <rFont val="Calibri"/>
        <family val="2"/>
        <scheme val="minor"/>
      </rPr>
      <t xml:space="preserve"> target for additional GHG emissions reduction, according to the most ambitious scenario, is estimated at 20% compared to the dynamic BAU. The conditional target for the total reduction would therefore be 31.14% in 2030, compared to the projections if no measures were to be applied.</t>
    </r>
    <r>
      <rPr>
        <b/>
        <sz val="10"/>
        <color theme="1"/>
        <rFont val="Calibri"/>
        <family val="2"/>
        <scheme val="minor"/>
      </rPr>
      <t xml:space="preserve">
</t>
    </r>
    <r>
      <rPr>
        <sz val="10"/>
        <color theme="1"/>
        <rFont val="Calibri"/>
        <family val="2"/>
        <scheme val="minor"/>
      </rPr>
      <t xml:space="preserve">GHG Mitigation measures and options: LULUCF
- promotion of private, community and State </t>
    </r>
    <r>
      <rPr>
        <b/>
        <sz val="10"/>
        <color theme="1"/>
        <rFont val="Calibri"/>
        <family val="2"/>
        <scheme val="minor"/>
      </rPr>
      <t>reforestation</t>
    </r>
    <r>
      <rPr>
        <sz val="10"/>
        <color theme="1"/>
        <rFont val="Calibri"/>
        <family val="2"/>
        <scheme val="minor"/>
      </rPr>
      <t xml:space="preserve"> through the creation of plantations and the promotion of </t>
    </r>
    <r>
      <rPr>
        <b/>
        <sz val="10"/>
        <color theme="1"/>
        <rFont val="Calibri"/>
        <family val="2"/>
        <scheme val="minor"/>
      </rPr>
      <t>agroforestry</t>
    </r>
    <r>
      <rPr>
        <sz val="10"/>
        <color theme="1"/>
        <rFont val="Calibri"/>
        <family val="2"/>
        <scheme val="minor"/>
      </rPr>
      <t xml:space="preserve"> on cultivated land
- </t>
    </r>
    <r>
      <rPr>
        <b/>
        <sz val="10"/>
        <color theme="1"/>
        <rFont val="Calibri"/>
        <family val="2"/>
        <scheme val="minor"/>
      </rPr>
      <t>sustainable forest planning</t>
    </r>
    <r>
      <rPr>
        <sz val="10"/>
        <color theme="1"/>
        <rFont val="Calibri"/>
        <family val="2"/>
        <scheme val="minor"/>
      </rPr>
      <t xml:space="preserve"> and protection (e.g. by managing brush fires, </t>
    </r>
    <r>
      <rPr>
        <b/>
        <sz val="10"/>
        <color theme="1"/>
        <rFont val="Calibri"/>
        <family val="2"/>
        <scheme val="minor"/>
      </rPr>
      <t>regenerating</t>
    </r>
    <r>
      <rPr>
        <sz val="10"/>
        <color theme="1"/>
        <rFont val="Calibri"/>
        <family val="2"/>
        <scheme val="minor"/>
      </rPr>
      <t xml:space="preserve"> degraded sites, and demarcating and developing protected areas and tourist sites)</t>
    </r>
  </si>
  <si>
    <r>
      <t xml:space="preserve">SEVERAL PROGRAMMES DEMONSTRATING TOGO’S COMMITMENT 
Sector of forestry and the fight against land degradation: 
- Project to strengthen the role of conservation of the national system of protected areas in Togo; 
- Tcp/tog/3403 – Support for the development and community-based </t>
    </r>
    <r>
      <rPr>
        <b/>
        <sz val="10"/>
        <color theme="1"/>
        <rFont val="Calibri"/>
        <family val="2"/>
        <scheme val="minor"/>
      </rPr>
      <t>restoration of gallery forests</t>
    </r>
    <r>
      <rPr>
        <sz val="10"/>
        <color theme="1"/>
        <rFont val="Calibri"/>
        <family val="2"/>
        <scheme val="minor"/>
      </rPr>
      <t xml:space="preserve"> and </t>
    </r>
    <r>
      <rPr>
        <b/>
        <sz val="10"/>
        <color theme="1"/>
        <rFont val="Calibri"/>
        <family val="2"/>
        <scheme val="minor"/>
      </rPr>
      <t>forests of village lands</t>
    </r>
    <r>
      <rPr>
        <sz val="10"/>
        <color theme="1"/>
        <rFont val="Calibri"/>
        <family val="2"/>
        <scheme val="minor"/>
      </rPr>
      <t xml:space="preserve"> in the plateau region; 
- Support for the formulation and implementation of Togo’s National </t>
    </r>
    <r>
      <rPr>
        <b/>
        <sz val="10"/>
        <color theme="1"/>
        <rFont val="Calibri"/>
        <family val="2"/>
        <scheme val="minor"/>
      </rPr>
      <t>Reforestation</t>
    </r>
    <r>
      <rPr>
        <sz val="10"/>
        <color theme="1"/>
        <rFont val="Calibri"/>
        <family val="2"/>
        <scheme val="minor"/>
      </rPr>
      <t xml:space="preserve"> Programme (PRO); 
- Support for reducing emissions linked to deforestation and the degradation of forests (REDD+ readiness) and the </t>
    </r>
    <r>
      <rPr>
        <b/>
        <sz val="10"/>
        <color theme="1"/>
        <rFont val="Calibri"/>
        <family val="2"/>
        <scheme val="minor"/>
      </rPr>
      <t>rehabilitation of forests</t>
    </r>
    <r>
      <rPr>
        <sz val="10"/>
        <color theme="1"/>
        <rFont val="Calibri"/>
        <family val="2"/>
        <scheme val="minor"/>
      </rPr>
      <t xml:space="preserve"> in Togo (ProREDD+); 
</t>
    </r>
  </si>
  <si>
    <r>
      <t xml:space="preserve">Reference year:  2010
Implementation period:  2015-2030
Unit:  CO2e
Tonga’s intended contributions are designed to be quantified at the national level cascaded to the sector level as follows:
- Sector Emission Reduction Targets include:  </t>
    </r>
    <r>
      <rPr>
        <b/>
        <sz val="10"/>
        <color theme="1"/>
        <rFont val="Calibri"/>
        <family val="2"/>
        <scheme val="minor"/>
      </rPr>
      <t xml:space="preserve">Reforestation </t>
    </r>
    <r>
      <rPr>
        <sz val="10"/>
        <color theme="1"/>
        <rFont val="Calibri"/>
        <family val="2"/>
        <scheme val="minor"/>
      </rPr>
      <t xml:space="preserve">(Emissions reduction benefits of sector activities have not yet been estimated)
Mitigation Context - Land Use Change and Forestry: 
The National Forest Policy (2010) is of particular importance in terms of adaptation and mitigation co-benefits. A suite of activities regarding forest preservation, forest management and regulation are planned, in alignment with Tonga’s resilient development strategy. </t>
    </r>
    <r>
      <rPr>
        <sz val="10"/>
        <color rgb="FFFF0000"/>
        <rFont val="Calibri"/>
        <family val="2"/>
        <scheme val="minor"/>
      </rPr>
      <t>These will form part of an unquantified mitigation contribution, as mentioned in Section 6 (Mitigation contribution).</t>
    </r>
    <r>
      <rPr>
        <sz val="10"/>
        <color theme="1"/>
        <rFont val="Calibri"/>
        <family val="2"/>
        <scheme val="minor"/>
      </rPr>
      <t xml:space="preserve"> 
Mitigation Contribution - Type and level of contribution -  will include the following:
- Sector Emission Reduction Targets: Transport, Agriculture, Environment Friendly Waste Management and </t>
    </r>
    <r>
      <rPr>
        <b/>
        <sz val="10"/>
        <color theme="1"/>
        <rFont val="Calibri"/>
        <family val="2"/>
        <scheme val="minor"/>
      </rPr>
      <t>Reforestation</t>
    </r>
    <r>
      <rPr>
        <sz val="10"/>
        <color theme="1"/>
        <rFont val="Calibri"/>
        <family val="2"/>
        <scheme val="minor"/>
      </rPr>
      <t xml:space="preserve">
</t>
    </r>
  </si>
  <si>
    <r>
      <t xml:space="preserve">Climate resilience is addressed as a cross-cutting issue with both adaptation and mitigation benefits whereby key resilience building statements cover:
- Halting deforestation and degradation of indigenous forests;
- Maintaining national parks, reserves and protected areas;
- </t>
    </r>
    <r>
      <rPr>
        <b/>
        <sz val="10"/>
        <color theme="1"/>
        <rFont val="Calibri"/>
        <family val="2"/>
        <scheme val="minor"/>
      </rPr>
      <t>Establishing and managing forest reserves</t>
    </r>
    <r>
      <rPr>
        <sz val="10"/>
        <color theme="1"/>
        <rFont val="Calibri"/>
        <family val="2"/>
        <scheme val="minor"/>
      </rPr>
      <t xml:space="preserve">;
- Promoting </t>
    </r>
    <r>
      <rPr>
        <b/>
        <sz val="10"/>
        <color theme="1"/>
        <rFont val="Calibri"/>
        <family val="2"/>
        <scheme val="minor"/>
      </rPr>
      <t>reforestation</t>
    </r>
    <r>
      <rPr>
        <sz val="10"/>
        <color theme="1"/>
        <rFont val="Calibri"/>
        <family val="2"/>
        <scheme val="minor"/>
      </rPr>
      <t xml:space="preserve"> and </t>
    </r>
    <r>
      <rPr>
        <b/>
        <sz val="10"/>
        <color theme="1"/>
        <rFont val="Calibri"/>
        <family val="2"/>
        <scheme val="minor"/>
      </rPr>
      <t>rehabilitation</t>
    </r>
    <r>
      <rPr>
        <sz val="10"/>
        <color theme="1"/>
        <rFont val="Calibri"/>
        <family val="2"/>
        <scheme val="minor"/>
      </rPr>
      <t xml:space="preserve"> </t>
    </r>
    <r>
      <rPr>
        <b/>
        <sz val="10"/>
        <color theme="1"/>
        <rFont val="Calibri"/>
        <family val="2"/>
        <scheme val="minor"/>
      </rPr>
      <t>of cleared and degraded forests</t>
    </r>
    <r>
      <rPr>
        <sz val="10"/>
        <color theme="1"/>
        <rFont val="Calibri"/>
        <family val="2"/>
        <scheme val="minor"/>
      </rPr>
      <t xml:space="preserve"> with climate change resilient, and ecologically and socially appropriate tree species;
- Promoting integrated </t>
    </r>
    <r>
      <rPr>
        <b/>
        <sz val="10"/>
        <color theme="1"/>
        <rFont val="Calibri"/>
        <family val="2"/>
        <scheme val="minor"/>
      </rPr>
      <t>agroforestry</t>
    </r>
    <r>
      <rPr>
        <sz val="10"/>
        <color theme="1"/>
        <rFont val="Calibri"/>
        <family val="2"/>
        <scheme val="minor"/>
      </rPr>
      <t xml:space="preserve"> in areas earmarked for agriculture;
- Discouraging tree removal on tax allotments;
- Encouraging tax allotment holders to plant and manage trees on their properties.</t>
    </r>
  </si>
  <si>
    <t xml:space="preserve">Reference year: 2013
Implementation period: by 2030
Unit: CO2e
No forest target info
</t>
  </si>
  <si>
    <r>
      <t xml:space="preserve">Reference year: 2010
Implementation period: 2015-2030
Unit:  CO2e
Tunisia's </t>
    </r>
    <r>
      <rPr>
        <b/>
        <sz val="10"/>
        <color theme="1"/>
        <rFont val="Calibri"/>
        <family val="2"/>
        <scheme val="minor"/>
      </rPr>
      <t>unconditional</t>
    </r>
    <r>
      <rPr>
        <sz val="10"/>
        <color theme="1"/>
        <rFont val="Calibri"/>
        <family val="2"/>
        <scheme val="minor"/>
      </rPr>
      <t xml:space="preserve"> contribution corresponds to a 13% reduction in carbon intensity, with 2010 as the base year, or around 1/3 of the overall objective. The </t>
    </r>
    <r>
      <rPr>
        <b/>
        <sz val="10"/>
        <color theme="1"/>
        <rFont val="Calibri"/>
        <family val="2"/>
        <scheme val="minor"/>
      </rPr>
      <t>conditional</t>
    </r>
    <r>
      <rPr>
        <sz val="10"/>
        <color theme="1"/>
        <rFont val="Calibri"/>
        <family val="2"/>
        <scheme val="minor"/>
      </rPr>
      <t xml:space="preserve"> contribution allows for an additional decrease of 28 per cent in carbon intensity, with 2010 as the base year.
Economy-wide with target sectors: Energy; industrial processes; agriculture, </t>
    </r>
    <r>
      <rPr>
        <b/>
        <sz val="10"/>
        <color theme="1"/>
        <rFont val="Calibri"/>
        <family val="2"/>
        <scheme val="minor"/>
      </rPr>
      <t>forestry</t>
    </r>
    <r>
      <rPr>
        <sz val="10"/>
        <color theme="1"/>
        <rFont val="Calibri"/>
        <family val="2"/>
        <scheme val="minor"/>
      </rPr>
      <t xml:space="preserve"> and other land use (AFOLU); waste 
Implementation Process: Agriculture, Forestry and Changes in Land Use: The mitigation plan aims to
intensify the CO2 absorption capacities of forestry and arboriculture by stepping up </t>
    </r>
    <r>
      <rPr>
        <b/>
        <sz val="10"/>
        <color theme="1"/>
        <rFont val="Calibri"/>
        <family val="2"/>
        <scheme val="minor"/>
      </rPr>
      <t>reforestation</t>
    </r>
    <r>
      <rPr>
        <sz val="10"/>
        <color theme="1"/>
        <rFont val="Calibri"/>
        <family val="2"/>
        <scheme val="minor"/>
      </rPr>
      <t xml:space="preserve"> and by consolidating and</t>
    </r>
    <r>
      <rPr>
        <b/>
        <sz val="10"/>
        <color theme="1"/>
        <rFont val="Calibri"/>
        <family val="2"/>
        <scheme val="minor"/>
      </rPr>
      <t xml:space="preserve"> increasing carbon reserves in forest </t>
    </r>
    <r>
      <rPr>
        <sz val="10"/>
        <color theme="1"/>
        <rFont val="Calibri"/>
        <family val="2"/>
        <scheme val="minor"/>
      </rPr>
      <t xml:space="preserve">and pastoral environments. The carbon footprint for agriculture will also be improved by using practices that generate fewer emissions, such as optimizing the diets of domestic animals, promoting biological agriculture or </t>
    </r>
    <r>
      <rPr>
        <b/>
        <sz val="10"/>
        <color theme="1"/>
        <rFont val="Calibri"/>
        <family val="2"/>
        <scheme val="minor"/>
      </rPr>
      <t>conservation-oriented agricultural practices</t>
    </r>
    <r>
      <rPr>
        <sz val="10"/>
        <color theme="1"/>
        <rFont val="Calibri"/>
        <family val="2"/>
        <scheme val="minor"/>
      </rPr>
      <t xml:space="preserve">.
</t>
    </r>
  </si>
  <si>
    <r>
      <t xml:space="preserve">Measures planned by Tunisia to adapt to climate change - Ecosystems:
- </t>
    </r>
    <r>
      <rPr>
        <b/>
        <sz val="10"/>
        <color theme="1"/>
        <rFont val="Calibri"/>
        <family val="2"/>
        <scheme val="minor"/>
      </rPr>
      <t>Rehabilitation</t>
    </r>
    <r>
      <rPr>
        <sz val="10"/>
        <color theme="1"/>
        <rFont val="Calibri"/>
        <family val="2"/>
        <scheme val="minor"/>
      </rPr>
      <t xml:space="preserve"> of </t>
    </r>
    <r>
      <rPr>
        <b/>
        <sz val="10"/>
        <color theme="1"/>
        <rFont val="Calibri"/>
        <family val="2"/>
        <scheme val="minor"/>
      </rPr>
      <t>forest</t>
    </r>
    <r>
      <rPr>
        <sz val="10"/>
        <color theme="1"/>
        <rFont val="Calibri"/>
        <family val="2"/>
        <scheme val="minor"/>
      </rPr>
      <t xml:space="preserve"> nurseries and the expansion of indigenous and multi-use species
- Holistic </t>
    </r>
    <r>
      <rPr>
        <b/>
        <sz val="10"/>
        <color theme="1"/>
        <rFont val="Calibri"/>
        <family val="2"/>
        <scheme val="minor"/>
      </rPr>
      <t>management of cork oak forests</t>
    </r>
    <r>
      <rPr>
        <sz val="10"/>
        <color theme="1"/>
        <rFont val="Calibri"/>
        <family val="2"/>
        <scheme val="minor"/>
      </rPr>
      <t xml:space="preserve"> in zones at high risk of fire in the north-west of the country,</t>
    </r>
  </si>
  <si>
    <r>
      <t xml:space="preserve">Reference year: unclear 
Implementation period: 2021-2030
Unit:  CO2e
Up to 21 percent reduction in GHG emissions from the Business as Usual (BAU) level by 2030. Economy-wide with LULUCF included
Plans and policies to be implemented for this INDC - Forestry: 
- </t>
    </r>
    <r>
      <rPr>
        <b/>
        <sz val="10"/>
        <color theme="1"/>
        <rFont val="Calibri"/>
        <family val="2"/>
        <scheme val="minor"/>
      </rPr>
      <t>Increasing sink areas</t>
    </r>
    <r>
      <rPr>
        <sz val="10"/>
        <color theme="1"/>
        <rFont val="Calibri"/>
        <family val="2"/>
        <scheme val="minor"/>
      </rPr>
      <t xml:space="preserve"> and preventing land degradation
- Implementing Action Plan on </t>
    </r>
    <r>
      <rPr>
        <b/>
        <sz val="10"/>
        <color theme="1"/>
        <rFont val="Calibri"/>
        <family val="2"/>
        <scheme val="minor"/>
      </rPr>
      <t>Forestry Rehabilitation</t>
    </r>
    <r>
      <rPr>
        <sz val="10"/>
        <color theme="1"/>
        <rFont val="Calibri"/>
        <family val="2"/>
        <scheme val="minor"/>
      </rPr>
      <t xml:space="preserve"> and National </t>
    </r>
    <r>
      <rPr>
        <b/>
        <sz val="10"/>
        <color theme="1"/>
        <rFont val="Calibri"/>
        <family val="2"/>
        <scheme val="minor"/>
      </rPr>
      <t>Afforestation</t>
    </r>
    <r>
      <rPr>
        <sz val="10"/>
        <color theme="1"/>
        <rFont val="Calibri"/>
        <family val="2"/>
        <scheme val="minor"/>
      </rPr>
      <t xml:space="preserve"> Campaign
Financial needs: Recalling the decisions 26/CP.7, 1/CP.16, 2/CP.17, 1/CP.18 and 21/CP.20, in view of successfully implementing this INDC, Turkey will use domestic sources and receive international financial, technological, technical and capacity building support, including finance from the Green Climate Fund.
</t>
    </r>
  </si>
  <si>
    <t>Reference year: 2000
Implementation period: 2020-2030
Unit:  CO2e
No forest target info</t>
  </si>
  <si>
    <r>
      <t xml:space="preserve">National Development Objectives and Priorities  on Climate Change
- Turkmenistan pays particular attention to optimizing the structure of energy, protection and </t>
    </r>
    <r>
      <rPr>
        <b/>
        <sz val="10"/>
        <color theme="1"/>
        <rFont val="Calibri"/>
        <family val="2"/>
        <scheme val="minor"/>
      </rPr>
      <t>restoration of the environment and ecological systems.</t>
    </r>
  </si>
  <si>
    <t>Reference year: 2010
Implementation period:  2020=2025
Unit:  CO2e
Tuvalu’s indicative quantified economy-wide target for a reduction in total emissions of GHGs from the entire energy sector to 60% below 2010 levels by 2025. These emissions will be further reduced from the other key sectors, agriculture and waste, conditional upon the necessary technology and 
finance.</t>
  </si>
  <si>
    <r>
      <t xml:space="preserve">Reference year: 2000
Implementation period: by 2030
Unit: CO2e
"The implementation of these policies and measures assumes the continuation of ongoing and planned international financial, technology transfer and capacity building support"
Forestry:
- Reverse deforestation trend to increase forest cover to 21% in 2030, from approximately 14% in 2013, </t>
    </r>
    <r>
      <rPr>
        <b/>
        <sz val="10"/>
        <color theme="1"/>
        <rFont val="Calibri"/>
        <family val="2"/>
        <scheme val="minor"/>
      </rPr>
      <t>through forest protection,</t>
    </r>
    <r>
      <rPr>
        <sz val="10"/>
        <color theme="1"/>
        <rFont val="Calibri"/>
        <family val="2"/>
        <scheme val="minor"/>
      </rPr>
      <t xml:space="preserve"> </t>
    </r>
    <r>
      <rPr>
        <b/>
        <sz val="10"/>
        <color theme="1"/>
        <rFont val="Calibri"/>
        <family val="2"/>
        <scheme val="minor"/>
      </rPr>
      <t>afforestation</t>
    </r>
    <r>
      <rPr>
        <sz val="10"/>
        <color theme="1"/>
        <rFont val="Calibri"/>
        <family val="2"/>
        <scheme val="minor"/>
      </rPr>
      <t xml:space="preserve"> and sustainable biomass production  measures. (</t>
    </r>
    <r>
      <rPr>
        <sz val="10"/>
        <color rgb="FFFF0000"/>
        <rFont val="Calibri"/>
        <family val="2"/>
        <scheme val="minor"/>
      </rPr>
      <t xml:space="preserve">Land Area 2017: 20,052,000 ha --&gt; 14% forest 2,807,280 ha --&gt; 21% goal = 4,210,920 ha --&gt; req. increase of 1,403,640 --&gt; 2013-2030 (18yrs) flat annual increase = 77,980 ha/yr --&gt; NDC 10 yr period = </t>
    </r>
    <r>
      <rPr>
        <b/>
        <sz val="10"/>
        <color rgb="FFFF0000"/>
        <rFont val="Calibri"/>
        <family val="2"/>
        <scheme val="minor"/>
      </rPr>
      <t>779,800 ha</t>
    </r>
    <r>
      <rPr>
        <sz val="10"/>
        <color theme="1"/>
        <rFont val="Calibri"/>
        <family val="2"/>
        <scheme val="minor"/>
      </rPr>
      <t>).</t>
    </r>
  </si>
  <si>
    <r>
      <t xml:space="preserve">Priority Adaptation Actions - Forestry: 
- Promoting intensified and sustained </t>
    </r>
    <r>
      <rPr>
        <b/>
        <sz val="10"/>
        <color theme="1"/>
        <rFont val="Calibri"/>
        <family val="2"/>
        <scheme val="minor"/>
      </rPr>
      <t>forest restoration</t>
    </r>
    <r>
      <rPr>
        <sz val="10"/>
        <color theme="1"/>
        <rFont val="Calibri"/>
        <family val="2"/>
        <scheme val="minor"/>
      </rPr>
      <t xml:space="preserve"> efforts (</t>
    </r>
    <r>
      <rPr>
        <b/>
        <sz val="10"/>
        <color theme="1"/>
        <rFont val="Calibri"/>
        <family val="2"/>
        <scheme val="minor"/>
      </rPr>
      <t>afforestation</t>
    </r>
    <r>
      <rPr>
        <sz val="10"/>
        <color theme="1"/>
        <rFont val="Calibri"/>
        <family val="2"/>
        <scheme val="minor"/>
      </rPr>
      <t xml:space="preserve"> and </t>
    </r>
    <r>
      <rPr>
        <b/>
        <sz val="10"/>
        <color theme="1"/>
        <rFont val="Calibri"/>
        <family val="2"/>
        <scheme val="minor"/>
      </rPr>
      <t>reforestation</t>
    </r>
    <r>
      <rPr>
        <sz val="10"/>
        <color theme="1"/>
        <rFont val="Calibri"/>
        <family val="2"/>
        <scheme val="minor"/>
      </rPr>
      <t xml:space="preserve"> programmes, including in urban areas)
- Promoting biodiversity &amp; </t>
    </r>
    <r>
      <rPr>
        <b/>
        <sz val="10"/>
        <color theme="1"/>
        <rFont val="Calibri"/>
        <family val="2"/>
        <scheme val="minor"/>
      </rPr>
      <t>watershed</t>
    </r>
    <r>
      <rPr>
        <sz val="10"/>
        <color theme="1"/>
        <rFont val="Calibri"/>
        <family val="2"/>
        <scheme val="minor"/>
      </rPr>
      <t xml:space="preserve"> conservation (including reestablishment of wildlife corridors)
- Encouraging </t>
    </r>
    <r>
      <rPr>
        <b/>
        <sz val="10"/>
        <color theme="1"/>
        <rFont val="Calibri"/>
        <family val="2"/>
        <scheme val="minor"/>
      </rPr>
      <t>agroforestry</t>
    </r>
  </si>
  <si>
    <t>Reference year: 1990
Implementation period: 2021-2030
Unit:  CO2e
LULUCF An approach to including the land use, land-use and forestry in the climate change mitigation structure will be defined as soon as technical opportunities emerge, but no later than 2020</t>
  </si>
  <si>
    <t>Reference year: not specified
Implementation period: varies, by 2021, 2030
Unit: unclear
No forest target info</t>
  </si>
  <si>
    <r>
      <t xml:space="preserve">Accompanying Information
Adaptation Actions with Mitigation Co-benefits
- Wetlands, Coastal and Marine Environment Conservation (Blue Carbon)
The UAE is also undergoing significant restoration and plantation efforts of both </t>
    </r>
    <r>
      <rPr>
        <b/>
        <sz val="10"/>
        <color theme="1"/>
        <rFont val="Calibri"/>
        <family val="2"/>
        <scheme val="minor"/>
      </rPr>
      <t>mangroves</t>
    </r>
    <r>
      <rPr>
        <sz val="10"/>
        <color theme="1"/>
        <rFont val="Calibri"/>
        <family val="2"/>
        <scheme val="minor"/>
      </rPr>
      <t xml:space="preserve"> and sea-grass, supporting ecosystem-based adaptation as well. 
</t>
    </r>
  </si>
  <si>
    <r>
      <t xml:space="preserve">Reference year: 2000
Implementation period: by 2030
Unit: CO2e
Tanzania will reduce greenhouse gas emissions economy wide between 10-20% by 2030 relative to the BAU scenario. </t>
    </r>
    <r>
      <rPr>
        <b/>
        <sz val="10"/>
        <color theme="1"/>
        <rFont val="Calibri"/>
        <family val="2"/>
        <scheme val="minor"/>
      </rPr>
      <t>Conditional:</t>
    </r>
    <r>
      <rPr>
        <sz val="10"/>
        <color theme="1"/>
        <rFont val="Calibri"/>
        <family val="2"/>
        <scheme val="minor"/>
      </rPr>
      <t xml:space="preserve"> Effectively implementing mitigation and adaptation contributions will require timely access to adequate and predictable financial resources; access to appropriate technologies; access to appropriate knowledge and skills; and institutional capacity building. 
Mitigation Contributions: 
- enhancing carbon sinks through forest conservation, afforestation and reforestation
Forestry - Intended Contributions: 
- Enhancing and up-scaling implementation of participatory </t>
    </r>
    <r>
      <rPr>
        <b/>
        <sz val="10"/>
        <color theme="1"/>
        <rFont val="Calibri"/>
        <family val="2"/>
        <scheme val="minor"/>
      </rPr>
      <t>forest management</t>
    </r>
    <r>
      <rPr>
        <sz val="10"/>
        <color theme="1"/>
        <rFont val="Calibri"/>
        <family val="2"/>
        <scheme val="minor"/>
      </rPr>
      <t xml:space="preserve"> programmes.
- Facilitating effective and coordinated implementation of actions that will enhance contribution of the entire forest sector including Forest policies, National Forest Programmes and REDD+ related activities.
- Strengthening national wide </t>
    </r>
    <r>
      <rPr>
        <b/>
        <sz val="10"/>
        <color theme="1"/>
        <rFont val="Calibri"/>
        <family val="2"/>
        <scheme val="minor"/>
      </rPr>
      <t xml:space="preserve">tree planting </t>
    </r>
    <r>
      <rPr>
        <sz val="10"/>
        <color theme="1"/>
        <rFont val="Calibri"/>
        <family val="2"/>
        <scheme val="minor"/>
      </rPr>
      <t xml:space="preserve">programmes and initiatives.
- Strengthening </t>
    </r>
    <r>
      <rPr>
        <b/>
        <sz val="10"/>
        <color theme="1"/>
        <rFont val="Calibri"/>
        <family val="2"/>
        <scheme val="minor"/>
      </rPr>
      <t>protection and conservation</t>
    </r>
    <r>
      <rPr>
        <sz val="10"/>
        <color theme="1"/>
        <rFont val="Calibri"/>
        <family val="2"/>
        <scheme val="minor"/>
      </rPr>
      <t xml:space="preserve"> of natural forests to maintain ecological integrity and continued benefiting from service provisions of the sector.
- </t>
    </r>
    <r>
      <rPr>
        <b/>
        <sz val="10"/>
        <color theme="1"/>
        <rFont val="Calibri"/>
        <family val="2"/>
        <scheme val="minor"/>
      </rPr>
      <t>Enhancement and conservation of forest carbon stocks</t>
    </r>
  </si>
  <si>
    <r>
      <t xml:space="preserve">Adaptation - Intended Contributions
Forestry: 
- Enhancing efficiency in wood fuel utilization
- Enhancing participatory </t>
    </r>
    <r>
      <rPr>
        <b/>
        <sz val="10"/>
        <color theme="1"/>
        <rFont val="Calibri"/>
        <family val="2"/>
        <scheme val="minor"/>
      </rPr>
      <t>fire management</t>
    </r>
    <r>
      <rPr>
        <sz val="10"/>
        <color theme="1"/>
        <rFont val="Calibri"/>
        <family val="2"/>
        <scheme val="minor"/>
      </rPr>
      <t xml:space="preserve">
- Enhancing forest governance and </t>
    </r>
    <r>
      <rPr>
        <b/>
        <sz val="10"/>
        <color theme="1"/>
        <rFont val="Calibri"/>
        <family val="2"/>
        <scheme val="minor"/>
      </rPr>
      <t>protection</t>
    </r>
    <r>
      <rPr>
        <sz val="10"/>
        <color theme="1"/>
        <rFont val="Calibri"/>
        <family val="2"/>
        <scheme val="minor"/>
      </rPr>
      <t xml:space="preserve"> of forest resources.
- Enhancing </t>
    </r>
    <r>
      <rPr>
        <b/>
        <sz val="10"/>
        <color theme="1"/>
        <rFont val="Calibri"/>
        <family val="2"/>
        <scheme val="minor"/>
      </rPr>
      <t>Sustainable forest management</t>
    </r>
    <r>
      <rPr>
        <sz val="10"/>
        <color theme="1"/>
        <rFont val="Calibri"/>
        <family val="2"/>
        <scheme val="minor"/>
      </rPr>
      <t xml:space="preserve">.
Coastal, Marine Environment and  Fisheries:
- </t>
    </r>
    <r>
      <rPr>
        <b/>
        <sz val="10"/>
        <color theme="1"/>
        <rFont val="Calibri"/>
        <family val="2"/>
        <scheme val="minor"/>
      </rPr>
      <t>Mangrove</t>
    </r>
    <r>
      <rPr>
        <sz val="10"/>
        <color theme="1"/>
        <rFont val="Calibri"/>
        <family val="2"/>
        <scheme val="minor"/>
      </rPr>
      <t xml:space="preserve"> &amp; shoreline </t>
    </r>
    <r>
      <rPr>
        <b/>
        <sz val="10"/>
        <color theme="1"/>
        <rFont val="Calibri"/>
        <family val="2"/>
        <scheme val="minor"/>
      </rPr>
      <t>restoration</t>
    </r>
    <r>
      <rPr>
        <sz val="10"/>
        <color theme="1"/>
        <rFont val="Calibri"/>
        <family val="2"/>
        <scheme val="minor"/>
      </rPr>
      <t xml:space="preserve"> programme.</t>
    </r>
  </si>
  <si>
    <t>Reference year: 2005
Implementation period: in 2025
Unit: CO2e
economy-wide target of reducing its greenhouse gas emissions by 26-28 per cent below its 2005 level in 2025 and to make best efforts to reduce its emissions by 28%. 
Sectors: The U.S. target covers all IPCC sectors.
To account for the land sector using a net-net approach; and to use a “production approach” to account for harvested wood products consistent with IPCC guidance</t>
  </si>
  <si>
    <r>
      <t>Reference year: 1990
Implementation period: by 2025
Unit:</t>
    </r>
    <r>
      <rPr>
        <b/>
        <sz val="10"/>
        <color theme="1"/>
        <rFont val="Calibri"/>
        <family val="2"/>
        <scheme val="minor"/>
      </rPr>
      <t xml:space="preserve"> </t>
    </r>
    <r>
      <rPr>
        <sz val="10"/>
        <color theme="1"/>
        <rFont val="Calibri"/>
        <family val="2"/>
        <scheme val="minor"/>
      </rPr>
      <t>CO2e</t>
    </r>
    <r>
      <rPr>
        <b/>
        <sz val="10"/>
        <color theme="1"/>
        <rFont val="Calibri"/>
        <family val="2"/>
        <scheme val="minor"/>
      </rPr>
      <t xml:space="preserve">
</t>
    </r>
    <r>
      <rPr>
        <sz val="10"/>
        <color theme="1"/>
        <rFont val="Calibri"/>
        <family val="2"/>
        <scheme val="minor"/>
      </rPr>
      <t xml:space="preserve">2025 Mitigation Objectives - Living Biomass in Forest Lands
Conservation of Stocks: 
</t>
    </r>
    <r>
      <rPr>
        <b/>
        <sz val="10"/>
        <color theme="1"/>
        <rFont val="Calibri"/>
        <family val="2"/>
        <scheme val="minor"/>
      </rPr>
      <t>Unconditional:</t>
    </r>
    <r>
      <rPr>
        <sz val="10"/>
        <color theme="1"/>
        <rFont val="Calibri"/>
        <family val="2"/>
        <scheme val="minor"/>
      </rPr>
      <t xml:space="preserve"> Maintenance of 100% of the native forest area of year 2012 (849.960 ha)
</t>
    </r>
    <r>
      <rPr>
        <b/>
        <sz val="10"/>
        <color theme="1"/>
        <rFont val="Calibri"/>
        <family val="2"/>
        <scheme val="minor"/>
      </rPr>
      <t>Conditional:</t>
    </r>
    <r>
      <rPr>
        <sz val="10"/>
        <color theme="1"/>
        <rFont val="Calibri"/>
        <family val="2"/>
        <scheme val="minor"/>
      </rPr>
      <t xml:space="preserve"> 5% increase in the native forest area of year 2012 (</t>
    </r>
    <r>
      <rPr>
        <sz val="10"/>
        <color rgb="FFFF0000"/>
        <rFont val="Calibri"/>
        <family val="2"/>
        <scheme val="minor"/>
      </rPr>
      <t>892,458 ha --&gt; increase 42,498 ha over 2012-2025 (14 yr) at flat  3,035 ha/yr --&gt; NDC portion 2021-2025 (5 yr) = 15,175 ha - only counting conditional 2030 target</t>
    </r>
    <r>
      <rPr>
        <sz val="10"/>
        <color theme="1"/>
        <rFont val="Calibri"/>
        <family val="2"/>
        <scheme val="minor"/>
      </rPr>
      <t xml:space="preserve">) as part of "seeking to reverse degradation processes"
</t>
    </r>
    <r>
      <rPr>
        <b/>
        <sz val="10"/>
        <color theme="1"/>
        <rFont val="Calibri"/>
        <family val="2"/>
        <scheme val="minor"/>
      </rPr>
      <t>Unconditional:</t>
    </r>
    <r>
      <rPr>
        <sz val="10"/>
        <color theme="1"/>
        <rFont val="Calibri"/>
        <family val="2"/>
        <scheme val="minor"/>
      </rPr>
      <t xml:space="preserve"> At least </t>
    </r>
    <r>
      <rPr>
        <b/>
        <sz val="10"/>
        <color theme="1"/>
        <rFont val="Calibri"/>
        <family val="2"/>
        <scheme val="minor"/>
      </rPr>
      <t>maintenance</t>
    </r>
    <r>
      <rPr>
        <sz val="10"/>
        <color theme="1"/>
        <rFont val="Calibri"/>
        <family val="2"/>
        <scheme val="minor"/>
      </rPr>
      <t xml:space="preserve"> of 100% of the amount of</t>
    </r>
    <r>
      <rPr>
        <b/>
        <sz val="10"/>
        <color theme="1"/>
        <rFont val="Calibri"/>
        <family val="2"/>
        <scheme val="minor"/>
      </rPr>
      <t xml:space="preserve"> forest plantations </t>
    </r>
    <r>
      <rPr>
        <sz val="10"/>
        <color theme="1"/>
        <rFont val="Calibri"/>
        <family val="2"/>
        <scheme val="minor"/>
      </rPr>
      <t xml:space="preserve">effective area under management of year 2015 (763,070 ha)
</t>
    </r>
    <r>
      <rPr>
        <b/>
        <sz val="10"/>
        <color theme="1"/>
        <rFont val="Calibri"/>
        <family val="2"/>
        <scheme val="minor"/>
      </rPr>
      <t>Unconditional:</t>
    </r>
    <r>
      <rPr>
        <sz val="10"/>
        <color theme="1"/>
        <rFont val="Calibri"/>
        <family val="2"/>
        <scheme val="minor"/>
      </rPr>
      <t xml:space="preserve"> </t>
    </r>
    <r>
      <rPr>
        <b/>
        <sz val="10"/>
        <color theme="1"/>
        <rFont val="Calibri"/>
        <family val="2"/>
        <scheme val="minor"/>
      </rPr>
      <t>Maintenance</t>
    </r>
    <r>
      <rPr>
        <sz val="10"/>
        <color theme="1"/>
        <rFont val="Calibri"/>
        <family val="2"/>
        <scheme val="minor"/>
      </rPr>
      <t xml:space="preserve"> of 100% of the shade and shelter </t>
    </r>
    <r>
      <rPr>
        <b/>
        <sz val="10"/>
        <color theme="1"/>
        <rFont val="Calibri"/>
        <family val="2"/>
        <scheme val="minor"/>
      </rPr>
      <t xml:space="preserve">forest plantations </t>
    </r>
    <r>
      <rPr>
        <sz val="10"/>
        <color theme="1"/>
        <rFont val="Calibri"/>
        <family val="2"/>
        <scheme val="minor"/>
      </rPr>
      <t xml:space="preserve">area of year 2012 (77,790 ha)
</t>
    </r>
    <r>
      <rPr>
        <b/>
        <sz val="10"/>
        <color theme="1"/>
        <rFont val="Calibri"/>
        <family val="2"/>
        <scheme val="minor"/>
      </rPr>
      <t>Conditional:</t>
    </r>
    <r>
      <rPr>
        <sz val="10"/>
        <color theme="1"/>
        <rFont val="Calibri"/>
        <family val="2"/>
        <scheme val="minor"/>
      </rPr>
      <t xml:space="preserve"> 25% increase in the shade and shelter</t>
    </r>
    <r>
      <rPr>
        <b/>
        <sz val="10"/>
        <color theme="1"/>
        <rFont val="Calibri"/>
        <family val="2"/>
        <scheme val="minor"/>
      </rPr>
      <t xml:space="preserve"> forest plantations</t>
    </r>
    <r>
      <rPr>
        <sz val="10"/>
        <color theme="1"/>
        <rFont val="Calibri"/>
        <family val="2"/>
        <scheme val="minor"/>
      </rPr>
      <t xml:space="preserve"> area of year 2012, including </t>
    </r>
    <r>
      <rPr>
        <b/>
        <sz val="10"/>
        <color theme="1"/>
        <rFont val="Calibri"/>
        <family val="2"/>
        <scheme val="minor"/>
      </rPr>
      <t>silvopastoral</t>
    </r>
    <r>
      <rPr>
        <sz val="10"/>
        <color theme="1"/>
        <rFont val="Calibri"/>
        <family val="2"/>
        <scheme val="minor"/>
      </rPr>
      <t xml:space="preserve"> systems (97,338 ha) (</t>
    </r>
    <r>
      <rPr>
        <sz val="10"/>
        <color rgb="FFFF0000"/>
        <rFont val="Calibri"/>
        <family val="2"/>
        <scheme val="minor"/>
      </rPr>
      <t>increase from 2012-2025 = 19,548 ha --&gt; flat annual increase of 1,396 ha/yr (across 14 yrs) --&gt; NDC portion 2021-2025 (5yr) = 6,980 ha</t>
    </r>
    <r>
      <rPr>
        <b/>
        <sz val="10"/>
        <color rgb="FFFF0000"/>
        <rFont val="Calibri"/>
        <family val="2"/>
        <scheme val="minor"/>
      </rPr>
      <t xml:space="preserve"> </t>
    </r>
    <r>
      <rPr>
        <sz val="10"/>
        <color rgb="FFFF0000"/>
        <rFont val="Calibri"/>
        <family val="2"/>
        <scheme val="minor"/>
      </rPr>
      <t xml:space="preserve">and additional sequestration of 393,000 tCO2/yr -&gt; over 5 years  = 1,965,000 tCO2 (only counting conditional 2030 target)
</t>
    </r>
    <r>
      <rPr>
        <u/>
        <sz val="10"/>
        <rFont val="Calibri"/>
        <family val="2"/>
        <scheme val="minor"/>
      </rPr>
      <t>Non-binding presentation of 2030 intended mitigation objectives that might be eventually included in the Second Nationally Determined Contribution:</t>
    </r>
    <r>
      <rPr>
        <sz val="10"/>
        <color rgb="FFFF0000"/>
        <rFont val="Calibri"/>
        <family val="2"/>
        <scheme val="minor"/>
      </rPr>
      <t xml:space="preserve"> </t>
    </r>
    <r>
      <rPr>
        <b/>
        <sz val="10"/>
        <rFont val="Calibri"/>
        <family val="2"/>
        <scheme val="minor"/>
      </rPr>
      <t>2030</t>
    </r>
    <r>
      <rPr>
        <sz val="10"/>
        <rFont val="Calibri"/>
        <family val="2"/>
        <scheme val="minor"/>
      </rPr>
      <t xml:space="preserve"> intended mitigation objectives -Living Biomass in Forest lands</t>
    </r>
    <r>
      <rPr>
        <sz val="10"/>
        <color theme="1"/>
        <rFont val="Calibri"/>
        <family val="2"/>
        <scheme val="minor"/>
      </rPr>
      <t xml:space="preserve">
</t>
    </r>
    <r>
      <rPr>
        <b/>
        <sz val="10"/>
        <color theme="1"/>
        <rFont val="Calibri"/>
        <family val="2"/>
        <scheme val="minor"/>
      </rPr>
      <t>Conditional:</t>
    </r>
    <r>
      <rPr>
        <sz val="10"/>
        <color theme="1"/>
        <rFont val="Calibri"/>
        <family val="2"/>
        <scheme val="minor"/>
      </rPr>
      <t xml:space="preserve"> 10%</t>
    </r>
    <r>
      <rPr>
        <b/>
        <sz val="10"/>
        <color theme="1"/>
        <rFont val="Calibri"/>
        <family val="2"/>
        <scheme val="minor"/>
      </rPr>
      <t xml:space="preserve"> increase in the native forest area</t>
    </r>
    <r>
      <rPr>
        <sz val="10"/>
        <color theme="1"/>
        <rFont val="Calibri"/>
        <family val="2"/>
        <scheme val="minor"/>
      </rPr>
      <t xml:space="preserve"> of year 2012 (</t>
    </r>
    <r>
      <rPr>
        <sz val="10"/>
        <color rgb="FFFF0000"/>
        <rFont val="Calibri"/>
        <family val="2"/>
        <scheme val="minor"/>
      </rPr>
      <t xml:space="preserve">934,956 ha --&gt; increase 84,996 ha over 2012-2030 (19 yr) at flat 4,473 ha/yr --&gt; NDC portion = </t>
    </r>
    <r>
      <rPr>
        <b/>
        <sz val="10"/>
        <color rgb="FFFF0000"/>
        <rFont val="Calibri"/>
        <family val="2"/>
        <scheme val="minor"/>
      </rPr>
      <t>44,730 ha</t>
    </r>
    <r>
      <rPr>
        <sz val="10"/>
        <color theme="1"/>
        <rFont val="Calibri"/>
        <family val="2"/>
        <scheme val="minor"/>
      </rPr>
      <t xml:space="preserve">)
</t>
    </r>
    <r>
      <rPr>
        <b/>
        <sz val="10"/>
        <color theme="1"/>
        <rFont val="Calibri"/>
        <family val="2"/>
        <scheme val="minor"/>
      </rPr>
      <t>Conditional:</t>
    </r>
    <r>
      <rPr>
        <sz val="10"/>
        <color theme="1"/>
        <rFont val="Calibri"/>
        <family val="2"/>
        <scheme val="minor"/>
      </rPr>
      <t xml:space="preserve"> 50% </t>
    </r>
    <r>
      <rPr>
        <b/>
        <sz val="10"/>
        <color theme="1"/>
        <rFont val="Calibri"/>
        <family val="2"/>
        <scheme val="minor"/>
      </rPr>
      <t>increase in the shade and shelter forest plantations</t>
    </r>
    <r>
      <rPr>
        <sz val="10"/>
        <color theme="1"/>
        <rFont val="Calibri"/>
        <family val="2"/>
        <scheme val="minor"/>
      </rPr>
      <t xml:space="preserve"> area of year 2012 including silvopastoral systems (</t>
    </r>
    <r>
      <rPr>
        <sz val="10"/>
        <color rgb="FFFF0000"/>
        <rFont val="Calibri"/>
        <family val="2"/>
        <scheme val="minor"/>
      </rPr>
      <t xml:space="preserve">2012 = 77,790 ha --&gt; increase to 116,685 ha --&gt; increase 38,895 ha over 2012-2030 (19 yr) at flat 2,047 ha/yr --&gt; NDC portion = </t>
    </r>
    <r>
      <rPr>
        <b/>
        <sz val="10"/>
        <color rgb="FFFF0000"/>
        <rFont val="Calibri"/>
        <family val="2"/>
        <scheme val="minor"/>
      </rPr>
      <t>20,470 ha</t>
    </r>
    <r>
      <rPr>
        <sz val="10"/>
        <color theme="1"/>
        <rFont val="Calibri"/>
        <family val="2"/>
        <scheme val="minor"/>
      </rPr>
      <t>)</t>
    </r>
  </si>
  <si>
    <r>
      <t>Biodiversity and Ecosystems: A national strategy within the framework of REDD+ project is currently being developed for sustainable management of native forest ecosystems and their restoration, which will allow for both carbon sequestration and the conservation of biodiversity and quality of water, among other adaptation measures. 
By 2025, 100% of the native forest area will be protected, with the option of increasing said area by 5%, especially in water resource environmental protection areas, attempting to revert degradation processes (</t>
    </r>
    <r>
      <rPr>
        <sz val="10"/>
        <color rgb="FFFF0000"/>
        <rFont val="Calibri"/>
        <family val="2"/>
        <scheme val="minor"/>
      </rPr>
      <t>already accounted for in mitigation - NDC indicates measure has "effects on adaptation"</t>
    </r>
    <r>
      <rPr>
        <sz val="10"/>
        <color theme="1"/>
        <rFont val="Calibri"/>
        <family val="2"/>
        <scheme val="minor"/>
      </rPr>
      <t xml:space="preserve">)
</t>
    </r>
  </si>
  <si>
    <r>
      <t>Reference year: 2010
Implementation period: 2020-2030
Unit: CO2e</t>
    </r>
    <r>
      <rPr>
        <b/>
        <sz val="10"/>
        <color theme="1"/>
        <rFont val="Calibri"/>
        <family val="2"/>
        <scheme val="minor"/>
      </rPr>
      <t xml:space="preserve">
Conditional:</t>
    </r>
    <r>
      <rPr>
        <sz val="10"/>
        <color theme="1"/>
        <rFont val="Calibri"/>
        <family val="2"/>
        <scheme val="minor"/>
      </rPr>
      <t xml:space="preserve"> To decrease specific emissions of greenhouse gases per unit of GDP by 10% by 2030 from level of 2010.</t>
    </r>
  </si>
  <si>
    <r>
      <t xml:space="preserve">Adaptation
Uzbekistan will also continue its efforts for adaptation capacity building to reduce risk of climate change adverse impact on various sectors of economy, social sector and Priaralie (Aral Sea coastal zone). 
Adaptation Measures - Ecosystems:
- </t>
    </r>
    <r>
      <rPr>
        <b/>
        <sz val="10"/>
        <color theme="1"/>
        <rFont val="Calibri"/>
        <family val="2"/>
        <scheme val="minor"/>
      </rPr>
      <t>Restoration</t>
    </r>
    <r>
      <rPr>
        <sz val="10"/>
        <color theme="1"/>
        <rFont val="Calibri"/>
        <family val="2"/>
        <scheme val="minor"/>
      </rPr>
      <t xml:space="preserve"> of </t>
    </r>
    <r>
      <rPr>
        <b/>
        <sz val="10"/>
        <color theme="1"/>
        <rFont val="Calibri"/>
        <family val="2"/>
        <scheme val="minor"/>
      </rPr>
      <t>forests</t>
    </r>
    <r>
      <rPr>
        <sz val="10"/>
        <color theme="1"/>
        <rFont val="Calibri"/>
        <family val="2"/>
        <scheme val="minor"/>
      </rPr>
      <t xml:space="preserve"> in mountain and piedmont areas, conservation of indigenous plant species in semi-deserts and deserts
- Conservation, </t>
    </r>
    <r>
      <rPr>
        <b/>
        <sz val="10"/>
        <color theme="1"/>
        <rFont val="Calibri"/>
        <family val="2"/>
        <scheme val="minor"/>
      </rPr>
      <t>restoration</t>
    </r>
    <r>
      <rPr>
        <sz val="10"/>
        <color theme="1"/>
        <rFont val="Calibri"/>
        <family val="2"/>
        <scheme val="minor"/>
      </rPr>
      <t xml:space="preserve"> and maintenance of ecological balance in the protected nature territories
This will require substantial assistance from the United Nations institutions, other international organizations and partner countries in development. </t>
    </r>
  </si>
  <si>
    <r>
      <t xml:space="preserve">Reference year: 2010
Implementation period: 2020-2030
Unit:  CO2
These measures would include a vigorous program of energy efficiency to reduce emissions in all sectors </t>
    </r>
    <r>
      <rPr>
        <u/>
        <sz val="10"/>
        <color theme="1"/>
        <rFont val="Calibri"/>
        <family val="2"/>
        <scheme val="minor"/>
      </rPr>
      <t>except</t>
    </r>
    <r>
      <rPr>
        <sz val="10"/>
        <color theme="1"/>
        <rFont val="Calibri"/>
        <family val="2"/>
        <scheme val="minor"/>
      </rPr>
      <t xml:space="preserve"> agriculture and forestry by 15%. Opportunities for reducing the high emissions levels in agriculture will simultaneously be pursued with cooperative programs with nations having similarly high emissions in this sector. The </t>
    </r>
    <r>
      <rPr>
        <b/>
        <sz val="10"/>
        <color theme="1"/>
        <rFont val="Calibri"/>
        <family val="2"/>
        <scheme val="minor"/>
      </rPr>
      <t>forestry</t>
    </r>
    <r>
      <rPr>
        <sz val="10"/>
        <color theme="1"/>
        <rFont val="Calibri"/>
        <family val="2"/>
        <scheme val="minor"/>
      </rPr>
      <t xml:space="preserve"> sector mitigation will be attended to as part of the existing </t>
    </r>
    <r>
      <rPr>
        <b/>
        <sz val="10"/>
        <color theme="1"/>
        <rFont val="Calibri"/>
        <family val="2"/>
        <scheme val="minor"/>
      </rPr>
      <t>REDD+</t>
    </r>
    <r>
      <rPr>
        <sz val="10"/>
        <color theme="1"/>
        <rFont val="Calibri"/>
        <family val="2"/>
        <scheme val="minor"/>
      </rPr>
      <t xml:space="preserve"> program. 
- Contibution: Sectoral commitment focussed on a transition to renewable energy in the electricity generation sub-sector under energy generation. Target Level: To approach 100% renewable energy in the electricity sub-sector contingent upon appropriate financial and technical support made available
- Sectors:  Mainly electricity generation sub-sector but with </t>
    </r>
    <r>
      <rPr>
        <u/>
        <sz val="10"/>
        <color theme="1"/>
        <rFont val="Calibri"/>
        <family val="2"/>
        <scheme val="minor"/>
      </rPr>
      <t>ancillary mitigation</t>
    </r>
    <r>
      <rPr>
        <sz val="10"/>
        <color theme="1"/>
        <rFont val="Calibri"/>
        <family val="2"/>
        <scheme val="minor"/>
      </rPr>
      <t xml:space="preserve"> possible in </t>
    </r>
    <r>
      <rPr>
        <b/>
        <sz val="10"/>
        <color theme="1"/>
        <rFont val="Calibri"/>
        <family val="2"/>
        <scheme val="minor"/>
      </rPr>
      <t>forestry,</t>
    </r>
    <r>
      <rPr>
        <sz val="10"/>
        <color theme="1"/>
        <rFont val="Calibri"/>
        <family val="2"/>
        <scheme val="minor"/>
      </rPr>
      <t xml:space="preserve"> agriculture, transport and energy efficiency sector wide.
Additional planned mitigation interventions include - Forestry: 
- Forestry sector measures to reduce deforestation and promote good land care to accepted mitigation practices according to </t>
    </r>
    <r>
      <rPr>
        <b/>
        <sz val="10"/>
        <color theme="1"/>
        <rFont val="Calibri"/>
        <family val="2"/>
        <scheme val="minor"/>
      </rPr>
      <t>REDD+</t>
    </r>
    <r>
      <rPr>
        <sz val="10"/>
        <color theme="1"/>
        <rFont val="Calibri"/>
        <family val="2"/>
        <scheme val="minor"/>
      </rPr>
      <t xml:space="preserve">
</t>
    </r>
  </si>
  <si>
    <r>
      <t xml:space="preserve">Adaptation priorities and  goals: 
Adaptation priorities for support and implementation include:
- </t>
    </r>
    <r>
      <rPr>
        <b/>
        <sz val="10"/>
        <color theme="1"/>
        <rFont val="Calibri"/>
        <family val="2"/>
        <scheme val="minor"/>
      </rPr>
      <t>Sustainable forest management</t>
    </r>
  </si>
  <si>
    <r>
      <t>Acciones y programas con impacto en adaptación o mitigación del Cambio Climático y sus efectos
Oil industry: Se tiene previsto para el periodo 2016-2019 el establecimiento de 2.184 hectáreas adicionales de Sistemas Agroforestales. (</t>
    </r>
    <r>
      <rPr>
        <sz val="10"/>
        <color rgb="FFFF0000"/>
        <rFont val="Calibri"/>
        <family val="2"/>
        <scheme val="minor"/>
      </rPr>
      <t>outside timeframe</t>
    </r>
    <r>
      <rPr>
        <sz val="10"/>
        <color theme="1"/>
        <rFont val="Calibri"/>
        <family val="2"/>
        <scheme val="minor"/>
      </rPr>
      <t xml:space="preserve">)
CONSERVACIÓN Y USO SOSTENIBLE DE LOS BOSQUES -- La conservación y el manejo sustentable de los bosques es una medida de gran incidencia tanto en adaptación, disminuyendo la vulnerabilidad de los bosques, como en mitigación, debido a la protección de sumideros y al aumento de la captura de CO2 por los mismos. Generación de instrumentos legales para la preservación delpatrimonio forestal y el aprovechamiento sustentable de bosques:
- Resolución 30 del 10/06/2009 Regula el aprovechamiento de especies forestales, considerando los diámetros mínimos de cortabilidad, garantiza los procesos de sucesión ecológica, estructura del bosque y biodiversidad.
National Socialist Forestry Company (ENAFOR)  - The company is created with a new approach of low impact management, in which the environmental and social prevails over the economic interests; promotes </t>
    </r>
    <r>
      <rPr>
        <b/>
        <sz val="10"/>
        <color theme="1"/>
        <rFont val="Calibri"/>
        <family val="2"/>
        <scheme val="minor"/>
      </rPr>
      <t>sustainable forest management</t>
    </r>
    <r>
      <rPr>
        <sz val="10"/>
        <color theme="1"/>
        <rFont val="Calibri"/>
        <family val="2"/>
        <scheme val="minor"/>
      </rPr>
      <t xml:space="preserve"> projects, in the environmental, social and economic, under the principle of multiple uses, promoting the direct participation of local communities and other social organizations in the production, processing and distribution of goods and services derived from the forest. This company has implemented in the Imataca Forest Reserve the Sustainable Forest Management Plan Imataca Forest Reserve (RFI), Imataca V Management Unit, whose results are summarized below:
- Implementation of the new model of forest production in an area of ​​166,350 ha, with the possibility of </t>
    </r>
    <r>
      <rPr>
        <b/>
        <sz val="10"/>
        <color theme="1"/>
        <rFont val="Calibri"/>
        <family val="2"/>
        <scheme val="minor"/>
      </rPr>
      <t>expanding</t>
    </r>
    <r>
      <rPr>
        <sz val="10"/>
        <color theme="1"/>
        <rFont val="Calibri"/>
        <family val="2"/>
        <scheme val="minor"/>
      </rPr>
      <t xml:space="preserve"> </t>
    </r>
    <r>
      <rPr>
        <b/>
        <sz val="10"/>
        <color theme="1"/>
        <rFont val="Calibri"/>
        <family val="2"/>
        <scheme val="minor"/>
      </rPr>
      <t>to</t>
    </r>
    <r>
      <rPr>
        <sz val="10"/>
        <color theme="1"/>
        <rFont val="Calibri"/>
        <family val="2"/>
        <scheme val="minor"/>
      </rPr>
      <t xml:space="preserve"> </t>
    </r>
    <r>
      <rPr>
        <b/>
        <sz val="10"/>
        <color theme="1"/>
        <rFont val="Calibri"/>
        <family val="2"/>
        <scheme val="minor"/>
      </rPr>
      <t>one million
of hectares</t>
    </r>
    <r>
      <rPr>
        <sz val="10"/>
        <color theme="1"/>
        <rFont val="Calibri"/>
        <family val="2"/>
        <scheme val="minor"/>
      </rPr>
      <t>. (</t>
    </r>
    <r>
      <rPr>
        <sz val="10"/>
        <color rgb="FFFF0000"/>
        <rFont val="Calibri"/>
        <family val="2"/>
        <scheme val="minor"/>
      </rPr>
      <t>recorded as 1,000,0000 ha non-target potential - the 166,350 is not recorded as it is assumed it is reported as results already recorded pre-NDC period</t>
    </r>
    <r>
      <rPr>
        <sz val="10"/>
        <color theme="1"/>
        <rFont val="Calibri"/>
        <family val="2"/>
        <scheme val="minor"/>
      </rPr>
      <t xml:space="preserve">)
Misión Árbol - La Misión Árbol es un ambicioso plan nacional de </t>
    </r>
    <r>
      <rPr>
        <b/>
        <sz val="10"/>
        <color theme="1"/>
        <rFont val="Calibri"/>
        <family val="2"/>
        <scheme val="minor"/>
      </rPr>
      <t>reforestación</t>
    </r>
    <r>
      <rPr>
        <sz val="10"/>
        <color theme="1"/>
        <rFont val="Calibri"/>
        <family val="2"/>
        <scheme val="minor"/>
      </rPr>
      <t xml:space="preserve"> impulsado por el Estado desde 2006 donde participan las comunidades (Consejos Comunales, Comités Conservacionistas, Escuelas, etc.) y las instituciones públicas. La reforestación se hace con fines de educación, conservación, agroforestales e industriales basada en el manejo integral y sustentable orientado al Buen Vivir. Contempla la recolección de semillas, producción de plantas en viveros institucionales, escolares o comunitarios, plantación y mantenimiento por cuatro años continuos. A la fecha se han establecido más de 30 millones de plantas.
National Objective
5.2. Protect and defend the permanent sovereignty of the state over natural resources for the supreme benefit of our People, which will be its main guarantor. -- Strategic and General Objectives
5.2.1. Promote actions at the national and international level for the protection, conservation and sustainable management of strategic areas, such as sources and reservoirs of fresh water (surface and underground), </t>
    </r>
    <r>
      <rPr>
        <b/>
        <sz val="10"/>
        <color theme="1"/>
        <rFont val="Calibri"/>
        <family val="2"/>
        <scheme val="minor"/>
      </rPr>
      <t>watersheds,</t>
    </r>
    <r>
      <rPr>
        <sz val="10"/>
        <color theme="1"/>
        <rFont val="Calibri"/>
        <family val="2"/>
        <scheme val="minor"/>
      </rPr>
      <t xml:space="preserve"> biological diversity, seas, oceans and </t>
    </r>
    <r>
      <rPr>
        <b/>
        <sz val="10"/>
        <color theme="1"/>
        <rFont val="Calibri"/>
        <family val="2"/>
        <scheme val="minor"/>
      </rPr>
      <t>forests</t>
    </r>
    <r>
      <rPr>
        <sz val="10"/>
        <color theme="1"/>
        <rFont val="Calibri"/>
        <family val="2"/>
        <scheme val="minor"/>
      </rPr>
      <t xml:space="preserve"> </t>
    </r>
  </si>
  <si>
    <r>
      <t xml:space="preserve">Reference year: 2010
Implementation period: 2021-2030
Unit:  CO2e
Contribution to GHG emissions mitigation - covers entire economy including the following sectors:
- LULUCF
</t>
    </r>
    <r>
      <rPr>
        <b/>
        <sz val="10"/>
        <color theme="1"/>
        <rFont val="Calibri"/>
        <family val="2"/>
        <scheme val="minor"/>
      </rPr>
      <t xml:space="preserve">Unconditional </t>
    </r>
    <r>
      <rPr>
        <sz val="10"/>
        <color theme="1"/>
        <rFont val="Calibri"/>
        <family val="2"/>
        <scheme val="minor"/>
      </rPr>
      <t>contribution</t>
    </r>
    <r>
      <rPr>
        <b/>
        <sz val="10"/>
        <color theme="1"/>
        <rFont val="Calibri"/>
        <family val="2"/>
        <scheme val="minor"/>
      </rPr>
      <t>:</t>
    </r>
    <r>
      <rPr>
        <sz val="10"/>
        <color theme="1"/>
        <rFont val="Calibri"/>
        <family val="2"/>
        <scheme val="minor"/>
      </rPr>
      <t xml:space="preserve"> With domestic resources, by 2030 Viet Nam will reduce GHG emissions by 8% compared to BAU, in which:
- Emission intensity per unit of GDP will be reduced by 20% compared to the 2010 levels;
- </t>
    </r>
    <r>
      <rPr>
        <b/>
        <sz val="10"/>
        <color theme="1"/>
        <rFont val="Calibri"/>
        <family val="2"/>
        <scheme val="minor"/>
      </rPr>
      <t>Forest</t>
    </r>
    <r>
      <rPr>
        <sz val="10"/>
        <color theme="1"/>
        <rFont val="Calibri"/>
        <family val="2"/>
        <scheme val="minor"/>
      </rPr>
      <t xml:space="preserve"> </t>
    </r>
    <r>
      <rPr>
        <b/>
        <sz val="10"/>
        <color theme="1"/>
        <rFont val="Calibri"/>
        <family val="2"/>
        <scheme val="minor"/>
      </rPr>
      <t>cover</t>
    </r>
    <r>
      <rPr>
        <sz val="10"/>
        <color theme="1"/>
        <rFont val="Calibri"/>
        <family val="2"/>
        <scheme val="minor"/>
      </rPr>
      <t xml:space="preserve"> will </t>
    </r>
    <r>
      <rPr>
        <b/>
        <sz val="10"/>
        <color theme="1"/>
        <rFont val="Calibri"/>
        <family val="2"/>
        <scheme val="minor"/>
      </rPr>
      <t>increase</t>
    </r>
    <r>
      <rPr>
        <sz val="10"/>
        <color theme="1"/>
        <rFont val="Calibri"/>
        <family val="2"/>
        <scheme val="minor"/>
      </rPr>
      <t xml:space="preserve"> to the level of 45%. (</t>
    </r>
    <r>
      <rPr>
        <sz val="10"/>
        <color rgb="FFFF0000"/>
        <rFont val="Calibri"/>
        <family val="2"/>
        <scheme val="minor"/>
      </rPr>
      <t>according to World Bank data the forest cover surpasses 45% - therefore no target has been recorded</t>
    </r>
    <r>
      <rPr>
        <sz val="10"/>
        <color theme="1"/>
        <rFont val="Calibri"/>
        <family val="2"/>
        <scheme val="minor"/>
      </rPr>
      <t xml:space="preserve">)
</t>
    </r>
    <r>
      <rPr>
        <b/>
        <sz val="10"/>
        <color theme="1"/>
        <rFont val="Calibri"/>
        <family val="2"/>
        <scheme val="minor"/>
      </rPr>
      <t>Conditional</t>
    </r>
    <r>
      <rPr>
        <sz val="10"/>
        <color theme="1"/>
        <rFont val="Calibri"/>
        <family val="2"/>
        <scheme val="minor"/>
      </rPr>
      <t xml:space="preserve"> contribution: The above-mentioned 8% contribution could be increased to 25% if international support is received through bilateral and multilateral cooperation, as well as through the implementation of new mechanisms under the Global Climate Agreement, in which emission
intensity per unit of GDP will be reduced by 30% compared to 2010 levels.</t>
    </r>
  </si>
  <si>
    <r>
      <t xml:space="preserve">Climate change adaptation in the period 2021 – 2030
Adaptation Component - Monitoring and evaluation: 
Climate change adaptation activities until 2030 will be evaluated based on the following key indicators:
- </t>
    </r>
    <r>
      <rPr>
        <b/>
        <sz val="10"/>
        <color theme="1"/>
        <rFont val="Calibri"/>
        <family val="2"/>
        <scheme val="minor"/>
      </rPr>
      <t>Forest coverage increases</t>
    </r>
    <r>
      <rPr>
        <sz val="10"/>
        <color theme="1"/>
        <rFont val="Calibri"/>
        <family val="2"/>
        <scheme val="minor"/>
      </rPr>
      <t xml:space="preserve"> to 45% (</t>
    </r>
    <r>
      <rPr>
        <sz val="10"/>
        <color rgb="FFFF0000"/>
        <rFont val="Calibri"/>
        <family val="2"/>
        <scheme val="minor"/>
      </rPr>
      <t>excluded from target data because data suggests forest cover currently exceeds 45%</t>
    </r>
    <r>
      <rPr>
        <sz val="10"/>
        <color theme="1"/>
        <rFont val="Calibri"/>
        <family val="2"/>
        <scheme val="minor"/>
      </rPr>
      <t xml:space="preserve">)
- the </t>
    </r>
    <r>
      <rPr>
        <b/>
        <sz val="10"/>
        <color theme="1"/>
        <rFont val="Calibri"/>
        <family val="2"/>
        <scheme val="minor"/>
      </rPr>
      <t>area of protection forest</t>
    </r>
    <r>
      <rPr>
        <sz val="10"/>
        <color theme="1"/>
        <rFont val="Calibri"/>
        <family val="2"/>
        <scheme val="minor"/>
      </rPr>
      <t xml:space="preserve"> in coastal areas is increased to 380,000 hectares, including 20,000 to 50,000ha of additional </t>
    </r>
    <r>
      <rPr>
        <b/>
        <sz val="10"/>
        <color theme="1"/>
        <rFont val="Calibri"/>
        <family val="2"/>
        <scheme val="minor"/>
      </rPr>
      <t>mangrove</t>
    </r>
    <r>
      <rPr>
        <sz val="10"/>
        <color theme="1"/>
        <rFont val="Calibri"/>
        <family val="2"/>
        <scheme val="minor"/>
      </rPr>
      <t xml:space="preserve"> planting (</t>
    </r>
    <r>
      <rPr>
        <sz val="10"/>
        <color rgb="FFFF0000"/>
        <rFont val="Calibri"/>
        <family val="2"/>
        <scheme val="minor"/>
      </rPr>
      <t>no baseline for expanded area of protection forest; mangrove area to be increased from 20,000 to 50,000 ha (+</t>
    </r>
    <r>
      <rPr>
        <b/>
        <sz val="10"/>
        <color rgb="FFFF0000"/>
        <rFont val="Calibri"/>
        <family val="2"/>
        <scheme val="minor"/>
      </rPr>
      <t>30,000 ha</t>
    </r>
    <r>
      <rPr>
        <sz val="10"/>
        <color theme="1"/>
        <rFont val="Calibri"/>
        <family val="2"/>
        <scheme val="minor"/>
      </rPr>
      <t xml:space="preserve">))
The implementation of these plans depends on national resources and particularly on international support </t>
    </r>
    <r>
      <rPr>
        <b/>
        <sz val="10"/>
        <color theme="1"/>
        <rFont val="Calibri"/>
        <family val="2"/>
        <scheme val="minor"/>
      </rPr>
      <t>(conditional)</t>
    </r>
  </si>
  <si>
    <r>
      <t xml:space="preserve">GHG mitigation activities prior to 2020
- Viet Nam has made significant efforts in forest protection, </t>
    </r>
    <r>
      <rPr>
        <b/>
        <sz val="10"/>
        <color theme="1"/>
        <rFont val="Calibri"/>
        <family val="2"/>
        <scheme val="minor"/>
      </rPr>
      <t>afforestation</t>
    </r>
    <r>
      <rPr>
        <sz val="10"/>
        <color theme="1"/>
        <rFont val="Calibri"/>
        <family val="2"/>
        <scheme val="minor"/>
      </rPr>
      <t xml:space="preserve"> and </t>
    </r>
    <r>
      <rPr>
        <b/>
        <sz val="10"/>
        <color theme="1"/>
        <rFont val="Calibri"/>
        <family val="2"/>
        <scheme val="minor"/>
      </rPr>
      <t>reforestation,</t>
    </r>
    <r>
      <rPr>
        <sz val="10"/>
        <color theme="1"/>
        <rFont val="Calibri"/>
        <family val="2"/>
        <scheme val="minor"/>
      </rPr>
      <t xml:space="preserve"> and is one of the countries participating in Reducing Emissions from Deforestation and Forest Degradation, </t>
    </r>
    <r>
      <rPr>
        <b/>
        <sz val="10"/>
        <color theme="1"/>
        <rFont val="Calibri"/>
        <family val="2"/>
        <scheme val="minor"/>
      </rPr>
      <t>sustainable management of forests</t>
    </r>
    <r>
      <rPr>
        <sz val="10"/>
        <color theme="1"/>
        <rFont val="Calibri"/>
        <family val="2"/>
        <scheme val="minor"/>
      </rPr>
      <t xml:space="preserve">, conservation of forest carbon stocks and </t>
    </r>
    <r>
      <rPr>
        <b/>
        <sz val="10"/>
        <color theme="1"/>
        <rFont val="Calibri"/>
        <family val="2"/>
        <scheme val="minor"/>
      </rPr>
      <t>enhancement of forest carbon stocks</t>
    </r>
    <r>
      <rPr>
        <sz val="10"/>
        <color theme="1"/>
        <rFont val="Calibri"/>
        <family val="2"/>
        <scheme val="minor"/>
      </rPr>
      <t xml:space="preserve"> and enhancement of forest carbon stocks (REDD+).
Measures to achieve the GHG emissions mitigation targets of the INDC
- </t>
    </r>
    <r>
      <rPr>
        <b/>
        <sz val="10"/>
        <color theme="1"/>
        <rFont val="Calibri"/>
        <family val="2"/>
        <scheme val="minor"/>
      </rPr>
      <t>Manage</t>
    </r>
    <r>
      <rPr>
        <sz val="10"/>
        <color theme="1"/>
        <rFont val="Calibri"/>
        <family val="2"/>
        <scheme val="minor"/>
      </rPr>
      <t xml:space="preserve"> and develop </t>
    </r>
    <r>
      <rPr>
        <b/>
        <sz val="10"/>
        <color theme="1"/>
        <rFont val="Calibri"/>
        <family val="2"/>
        <scheme val="minor"/>
      </rPr>
      <t>sustainable forest</t>
    </r>
    <r>
      <rPr>
        <sz val="10"/>
        <color theme="1"/>
        <rFont val="Calibri"/>
        <family val="2"/>
        <scheme val="minor"/>
      </rPr>
      <t xml:space="preserve">, </t>
    </r>
    <r>
      <rPr>
        <b/>
        <sz val="10"/>
        <color theme="1"/>
        <rFont val="Calibri"/>
        <family val="2"/>
        <scheme val="minor"/>
      </rPr>
      <t xml:space="preserve">enhance carbon sequestration </t>
    </r>
    <r>
      <rPr>
        <sz val="10"/>
        <color theme="1"/>
        <rFont val="Calibri"/>
        <family val="2"/>
        <scheme val="minor"/>
      </rPr>
      <t xml:space="preserve">and environmental services; conservation of biodiversity associated with livelihood development and income generation for communities and forest-dependent people
-- Review and identify the areas and objects to apply </t>
    </r>
    <r>
      <rPr>
        <b/>
        <sz val="10"/>
        <rFont val="Calibri"/>
        <family val="2"/>
        <scheme val="minor"/>
      </rPr>
      <t>sustainable forest management, afforestation and reforestation</t>
    </r>
    <r>
      <rPr>
        <sz val="10"/>
        <color theme="1"/>
        <rFont val="Calibri"/>
        <family val="2"/>
        <scheme val="minor"/>
      </rPr>
      <t xml:space="preserve">, biodiversity conservation, including special priority for regions with large forests that are important for forestry production and livelihoods of local communities people;
- Develop and improve policies to promote </t>
    </r>
    <r>
      <rPr>
        <b/>
        <sz val="10"/>
        <color theme="1"/>
        <rFont val="Calibri"/>
        <family val="2"/>
        <scheme val="minor"/>
      </rPr>
      <t>sustainable forest management</t>
    </r>
    <r>
      <rPr>
        <sz val="10"/>
        <color theme="1"/>
        <rFont val="Calibri"/>
        <family val="2"/>
        <scheme val="minor"/>
      </rPr>
      <t xml:space="preserve">; mechanisms and policies to attract private sector investment for </t>
    </r>
    <r>
      <rPr>
        <b/>
        <sz val="10"/>
        <color theme="1"/>
        <rFont val="Calibri"/>
        <family val="2"/>
        <scheme val="minor"/>
      </rPr>
      <t>sustainable forest management</t>
    </r>
    <r>
      <rPr>
        <sz val="10"/>
        <color theme="1"/>
        <rFont val="Calibri"/>
        <family val="2"/>
        <scheme val="minor"/>
      </rPr>
      <t xml:space="preserve">, </t>
    </r>
    <r>
      <rPr>
        <b/>
        <sz val="10"/>
        <color theme="1"/>
        <rFont val="Calibri"/>
        <family val="2"/>
        <scheme val="minor"/>
      </rPr>
      <t>afforestation,</t>
    </r>
    <r>
      <rPr>
        <sz val="10"/>
        <color theme="1"/>
        <rFont val="Calibri"/>
        <family val="2"/>
        <scheme val="minor"/>
      </rPr>
      <t xml:space="preserve"> </t>
    </r>
    <r>
      <rPr>
        <b/>
        <sz val="10"/>
        <color theme="1"/>
        <rFont val="Calibri"/>
        <family val="2"/>
        <scheme val="minor"/>
      </rPr>
      <t>reforestation,</t>
    </r>
    <r>
      <rPr>
        <sz val="10"/>
        <color theme="1"/>
        <rFont val="Calibri"/>
        <family val="2"/>
        <scheme val="minor"/>
      </rPr>
      <t xml:space="preserve"> biodiversity conservation and livelihood development;
- Integrate and effectively use domestic and international resources for implementation of programmes and projects related to forest management and development, livelihoods and biodiversity conservation such as </t>
    </r>
    <r>
      <rPr>
        <b/>
        <sz val="10"/>
        <color theme="1"/>
        <rFont val="Calibri"/>
        <family val="2"/>
        <scheme val="minor"/>
      </rPr>
      <t>REDD+,</t>
    </r>
    <r>
      <rPr>
        <sz val="10"/>
        <color theme="1"/>
        <rFont val="Calibri"/>
        <family val="2"/>
        <scheme val="minor"/>
      </rPr>
      <t xml:space="preserve"> the policy of payment for forest environmental services (PFES),</t>
    </r>
  </si>
  <si>
    <t>Reference year: 2015
Implementation period: by 2030
Unit:  CO2e
No forest target info</t>
  </si>
  <si>
    <r>
      <t xml:space="preserve">Protection and conservation of water catchment areas and enhanced investment in water capture, storage and transfer
- Promote the </t>
    </r>
    <r>
      <rPr>
        <b/>
        <sz val="10"/>
        <color theme="1"/>
        <rFont val="Calibri"/>
        <family val="2"/>
        <scheme val="minor"/>
      </rPr>
      <t>protection of catchment forests</t>
    </r>
    <r>
      <rPr>
        <sz val="10"/>
        <color theme="1"/>
        <rFont val="Calibri"/>
        <family val="2"/>
        <scheme val="minor"/>
      </rPr>
      <t xml:space="preserve"> in the Zambezi, Kafue and Luangwa watersheds.
- Undertake </t>
    </r>
    <r>
      <rPr>
        <b/>
        <sz val="10"/>
        <color theme="1"/>
        <rFont val="Calibri"/>
        <family val="2"/>
        <scheme val="minor"/>
      </rPr>
      <t>restoration</t>
    </r>
    <r>
      <rPr>
        <sz val="10"/>
        <color theme="1"/>
        <rFont val="Calibri"/>
        <family val="2"/>
        <scheme val="minor"/>
      </rPr>
      <t xml:space="preserve"> projects
Climate Smart Agriculture: 
- Promote CSA practices through... </t>
    </r>
    <r>
      <rPr>
        <b/>
        <sz val="10"/>
        <color theme="1"/>
        <rFont val="Calibri"/>
        <family val="2"/>
        <scheme val="minor"/>
      </rPr>
      <t>agroforestry</t>
    </r>
    <r>
      <rPr>
        <sz val="10"/>
        <color theme="1"/>
        <rFont val="Calibri"/>
        <family val="2"/>
        <scheme val="minor"/>
      </rPr>
      <t xml:space="preserve"> </t>
    </r>
  </si>
  <si>
    <r>
      <t xml:space="preserve">Long-term and near-term adaptation visions, goals  and targets
Cross sectoral adaptation efforts such as:
- Promoting non-timber forest products and sustainable </t>
    </r>
    <r>
      <rPr>
        <b/>
        <sz val="10"/>
        <color theme="1"/>
        <rFont val="Calibri"/>
        <family val="2"/>
        <scheme val="minor"/>
      </rPr>
      <t>agroforestry</t>
    </r>
    <r>
      <rPr>
        <sz val="10"/>
        <color theme="1"/>
        <rFont val="Calibri"/>
        <family val="2"/>
        <scheme val="minor"/>
      </rPr>
      <t xml:space="preserve"> practices to enhance forest-based adaptation.
</t>
    </r>
  </si>
  <si>
    <r>
      <t xml:space="preserve">Reference: year 2005
Time period: 2020-2030 
Unit: CO2e
Land Use Change and Forestry = 9,431.07 CO2e, Gg = 9,431,070 CO2e tons 
"Land Use, Forests and Rangelands: </t>
    </r>
    <r>
      <rPr>
        <b/>
        <sz val="10"/>
        <color theme="1"/>
        <rFont val="Calibri"/>
        <family val="2"/>
        <scheme val="minor"/>
      </rPr>
      <t>Afforestation and reforestation</t>
    </r>
    <r>
      <rPr>
        <sz val="10"/>
        <color theme="1"/>
        <rFont val="Calibri"/>
        <family val="2"/>
        <scheme val="minor"/>
      </rPr>
      <t>, natural forests, fuelwood from forest and orchards, rangelands rehabilitation; 
Agriculture and Livestock: manure management, land use/change for agriculture; Irrigation Infrastructure; Improved Cropping Systems"
"Mitigation measures for N2O include reduced fertilizer application; optimal timing of fertilizer application; nitrification inhibitors, less use of histosols (peat soils)"</t>
    </r>
  </si>
  <si>
    <r>
      <t xml:space="preserve">Reference year: 1990
Implementation Period: to 2030 - assumed 2021-2030 
Unit: CO2
Argentina shall not exceed a net emission of 483 million tons of carbon dioxide equivalent (tCO2eq) by the year 2030. The goal shall be achieved through several implementation means throughout the economy, focusing on energy sectors, agriculture, </t>
    </r>
    <r>
      <rPr>
        <b/>
        <sz val="10"/>
        <color theme="1"/>
        <rFont val="Calibri (Body)_x0000_"/>
      </rPr>
      <t>forests</t>
    </r>
    <r>
      <rPr>
        <sz val="10"/>
        <color theme="1"/>
        <rFont val="Calibri (Body)_x0000_"/>
      </rPr>
      <t xml:space="preserve">, transport, industry and waste. 
</t>
    </r>
  </si>
  <si>
    <r>
      <t xml:space="preserve">protected areas to </t>
    </r>
    <r>
      <rPr>
        <b/>
        <sz val="10"/>
        <color theme="1"/>
        <rFont val="Calibri"/>
        <family val="2"/>
        <scheme val="minor"/>
      </rPr>
      <t xml:space="preserve">conserve/protect mangroves; </t>
    </r>
    <r>
      <rPr>
        <sz val="10"/>
        <color theme="1"/>
        <rFont val="Calibri"/>
        <family val="2"/>
        <scheme val="minor"/>
      </rPr>
      <t xml:space="preserve">
Forestry Act designated </t>
    </r>
    <r>
      <rPr>
        <b/>
        <sz val="10"/>
        <color theme="1"/>
        <rFont val="Calibri"/>
        <family val="2"/>
        <scheme val="minor"/>
      </rPr>
      <t>mangrove and mangrove ecosystems</t>
    </r>
    <r>
      <rPr>
        <sz val="10"/>
        <color theme="1"/>
        <rFont val="Calibri"/>
        <family val="2"/>
        <scheme val="minor"/>
      </rPr>
      <t xml:space="preserve"> as important biological and ecosystem services. 
The Bahamas has undertaken measures in the short, medium, and long-term to increase the resilience of terrestrial ecosystems, including</t>
    </r>
    <r>
      <rPr>
        <b/>
        <sz val="10"/>
        <color theme="1"/>
        <rFont val="Calibri"/>
        <family val="2"/>
        <scheme val="minor"/>
      </rPr>
      <t xml:space="preserve"> </t>
    </r>
    <r>
      <rPr>
        <sz val="10"/>
        <color theme="1"/>
        <rFont val="Calibri"/>
        <family val="2"/>
        <scheme val="minor"/>
      </rPr>
      <t>soil conservation,</t>
    </r>
    <r>
      <rPr>
        <b/>
        <sz val="10"/>
        <color theme="1"/>
        <rFont val="Calibri"/>
        <family val="2"/>
        <scheme val="minor"/>
      </rPr>
      <t xml:space="preserve"> agroforestry, </t>
    </r>
    <r>
      <rPr>
        <sz val="10"/>
        <color theme="1"/>
        <rFont val="Calibri"/>
        <family val="2"/>
        <scheme val="minor"/>
      </rPr>
      <t>and the establishment of special conservation, protected, and management areas."</t>
    </r>
  </si>
  <si>
    <r>
      <t xml:space="preserve">"Blue Carbon: A Mangrove Transplantation Project for the cultivation of plants and </t>
    </r>
    <r>
      <rPr>
        <b/>
        <sz val="10"/>
        <color theme="1"/>
        <rFont val="Calibri"/>
        <family val="2"/>
        <scheme val="minor"/>
      </rPr>
      <t>planting mangrove seedlings</t>
    </r>
    <r>
      <rPr>
        <sz val="10"/>
        <color theme="1"/>
        <rFont val="Calibri"/>
        <family val="2"/>
        <scheme val="minor"/>
      </rPr>
      <t xml:space="preserve"> in order to rehabilitate degraded coastal areas began in 2013. ....At present, the Kingdom of Bahrain does not have a full understanding of its mangroves as a carbon sink and is planning to engage with the International Union for Conservation of Nature to do so."
</t>
    </r>
  </si>
  <si>
    <r>
      <t>"As such, the action plan calls for, inter alia, the reviewing of national strategies and regulations, designing monitoring and evaluation frameworks, i</t>
    </r>
    <r>
      <rPr>
        <b/>
        <sz val="10"/>
        <color theme="1"/>
        <rFont val="Calibri"/>
        <family val="2"/>
        <scheme val="minor"/>
      </rPr>
      <t>mproving mangrove and habitat conservation and management,</t>
    </r>
    <r>
      <rPr>
        <sz val="10"/>
        <color theme="1"/>
        <rFont val="Calibri"/>
        <family val="2"/>
        <scheme val="minor"/>
      </rPr>
      <t xml:space="preserve"> institutional strengthening, integrated water resource management and the undertaking of comprehensive assessments on human settlements and infrastructure."
"implement </t>
    </r>
    <r>
      <rPr>
        <b/>
        <sz val="10"/>
        <color theme="1"/>
        <rFont val="Calibri"/>
        <family val="2"/>
        <scheme val="minor"/>
      </rPr>
      <t>mangrove restoration</t>
    </r>
    <r>
      <rPr>
        <sz val="10"/>
        <color theme="1"/>
        <rFont val="Calibri"/>
        <family val="2"/>
        <scheme val="minor"/>
      </rPr>
      <t xml:space="preserve"> or sea and river defense structure to prevent coastal and riverine erosion and ecosystem disruption;"
"Maintain and </t>
    </r>
    <r>
      <rPr>
        <b/>
        <sz val="10"/>
        <color theme="1"/>
        <rFont val="Calibri"/>
        <family val="2"/>
        <scheme val="minor"/>
      </rPr>
      <t>restore</t>
    </r>
    <r>
      <rPr>
        <sz val="10"/>
        <color theme="1"/>
        <rFont val="Calibri"/>
        <family val="2"/>
        <scheme val="minor"/>
      </rPr>
      <t xml:space="preserve"> healthy </t>
    </r>
    <r>
      <rPr>
        <b/>
        <sz val="10"/>
        <color theme="1"/>
        <rFont val="Calibri"/>
        <family val="2"/>
        <scheme val="minor"/>
      </rPr>
      <t>forest</t>
    </r>
    <r>
      <rPr>
        <sz val="10"/>
        <color theme="1"/>
        <rFont val="Calibri"/>
        <family val="2"/>
        <scheme val="minor"/>
      </rPr>
      <t xml:space="preserve"> ecosystems by </t>
    </r>
    <r>
      <rPr>
        <b/>
        <sz val="10"/>
        <color theme="1"/>
        <rFont val="Calibri"/>
        <family val="2"/>
        <scheme val="minor"/>
      </rPr>
      <t>sustainable forest management</t>
    </r>
    <r>
      <rPr>
        <sz val="10"/>
        <color theme="1"/>
        <rFont val="Calibri"/>
        <family val="2"/>
        <scheme val="minor"/>
      </rPr>
      <t xml:space="preserve">, increasing </t>
    </r>
    <r>
      <rPr>
        <b/>
        <sz val="10"/>
        <color theme="1"/>
        <rFont val="Calibri"/>
        <family val="2"/>
        <scheme val="minor"/>
      </rPr>
      <t>afforestation</t>
    </r>
    <r>
      <rPr>
        <sz val="10"/>
        <color theme="1"/>
        <rFont val="Calibri"/>
        <family val="2"/>
        <scheme val="minor"/>
      </rPr>
      <t xml:space="preserve"> and </t>
    </r>
    <r>
      <rPr>
        <b/>
        <sz val="10"/>
        <color theme="1"/>
        <rFont val="Calibri"/>
        <family val="2"/>
        <scheme val="minor"/>
      </rPr>
      <t>reforestation</t>
    </r>
    <r>
      <rPr>
        <sz val="10"/>
        <color theme="1"/>
        <rFont val="Calibri"/>
        <family val="2"/>
        <scheme val="minor"/>
      </rPr>
      <t xml:space="preserve"> in order to increase the resilience of human communities."
</t>
    </r>
  </si>
  <si>
    <r>
      <t>Adaptation activities for drought  
- Improve and diversify economic opportunities from</t>
    </r>
    <r>
      <rPr>
        <b/>
        <sz val="10"/>
        <color theme="1"/>
        <rFont val="Calibri"/>
        <family val="2"/>
        <scheme val="minor"/>
      </rPr>
      <t xml:space="preserve"> agroforestry </t>
    </r>
    <r>
      <rPr>
        <sz val="10"/>
        <color theme="1"/>
        <rFont val="Calibri"/>
        <family val="2"/>
        <scheme val="minor"/>
      </rPr>
      <t>and</t>
    </r>
    <r>
      <rPr>
        <b/>
        <sz val="10"/>
        <color theme="1"/>
        <rFont val="Calibri"/>
        <family val="2"/>
        <scheme val="minor"/>
      </rPr>
      <t xml:space="preserve"> sustainable afforestation of degraded forest</t>
    </r>
    <r>
      <rPr>
        <sz val="10"/>
        <color theme="1"/>
        <rFont val="Calibri"/>
        <family val="2"/>
        <scheme val="minor"/>
      </rPr>
      <t xml:space="preserve"> areas.
- Enhancing  ecosystem  health  through  ecological  farming,</t>
    </r>
    <r>
      <rPr>
        <b/>
        <sz val="10"/>
        <color theme="1"/>
        <rFont val="Calibri"/>
        <family val="2"/>
        <scheme val="minor"/>
      </rPr>
      <t xml:space="preserve">  sustainable  land  management  </t>
    </r>
    <r>
      <rPr>
        <sz val="10"/>
        <color theme="1"/>
        <rFont val="Calibri"/>
        <family val="2"/>
        <scheme val="minor"/>
      </rPr>
      <t>practices</t>
    </r>
    <r>
      <rPr>
        <b/>
        <sz val="10"/>
        <color theme="1"/>
        <rFont val="Calibri"/>
        <family val="2"/>
        <scheme val="minor"/>
      </rPr>
      <t xml:space="preserve">  </t>
    </r>
    <r>
      <rPr>
        <sz val="10"/>
        <color theme="1"/>
        <rFont val="Calibri"/>
        <family val="2"/>
        <scheme val="minor"/>
      </rPr>
      <t xml:space="preserve">and  improved  livestock  production  practices  to reverse soil  erosion,  restore water  balance, and  increase vegetation  cover,  including  drought  tolerant vegetation.
Adaptation activities for flood:
- Enhance  the  adaptive  capacity  of  ecosystems,  communities  and  infrastructure through  an  ecosystem rehabilitation  approach  in  the  highlands  of  Ethiopia. </t>
    </r>
    <r>
      <rPr>
        <b/>
        <sz val="10"/>
        <color theme="1"/>
        <rFont val="Calibri"/>
        <family val="2"/>
        <scheme val="minor"/>
      </rPr>
      <t xml:space="preserve"> Rehabilitation  of  degraded  lands/forests</t>
    </r>
    <r>
      <rPr>
        <sz val="10"/>
        <color theme="1"/>
        <rFont val="Calibri"/>
        <family val="2"/>
        <scheme val="minor"/>
      </rPr>
      <t xml:space="preserve">  will  also  increase  resilience  of  communities,  infrastructures and ecosystems to droughts and floods.  </t>
    </r>
  </si>
  <si>
    <r>
      <t xml:space="preserve">Grenada is also undertaking several community ecosystem based adaptation actions including coral restoration, </t>
    </r>
    <r>
      <rPr>
        <b/>
        <sz val="10"/>
        <color theme="1"/>
        <rFont val="Calibri"/>
        <family val="2"/>
        <scheme val="minor"/>
      </rPr>
      <t>mangrove rehabilitation,</t>
    </r>
    <r>
      <rPr>
        <sz val="10"/>
        <color theme="1"/>
        <rFont val="Calibri"/>
        <family val="2"/>
        <scheme val="minor"/>
      </rPr>
      <t xml:space="preserve"> all with alternative livelihood implications</t>
    </r>
  </si>
  <si>
    <r>
      <t xml:space="preserve">
Supporting environment friendly agriculture and permaculture designs as well as conservation and sustainable utilization of plant and animals genetic resources for food and agriculture that are climate resilient and adaptive to climate change especially landraces to improve rural sector adaptive capacity to changing environment to enhance food security;
- Urgent need for </t>
    </r>
    <r>
      <rPr>
        <b/>
        <sz val="10"/>
        <color theme="1"/>
        <rFont val="Calibri"/>
        <family val="2"/>
        <scheme val="minor"/>
      </rPr>
      <t>restoration of the degraded forest ecosystem</t>
    </r>
    <r>
      <rPr>
        <sz val="10"/>
        <color theme="1"/>
        <rFont val="Calibri"/>
        <family val="2"/>
        <scheme val="minor"/>
      </rPr>
      <t xml:space="preserve">, </t>
    </r>
    <r>
      <rPr>
        <b/>
        <sz val="10"/>
        <color theme="1"/>
        <rFont val="Calibri"/>
        <family val="2"/>
        <scheme val="minor"/>
      </rPr>
      <t>protection of forest and reforestation</t>
    </r>
    <r>
      <rPr>
        <sz val="10"/>
        <color theme="1"/>
        <rFont val="Calibri"/>
        <family val="2"/>
        <scheme val="minor"/>
      </rPr>
      <t xml:space="preserve"> to increase the green land area for compensation and equilibrium purposes for CO2 fixation and release of O₂ since forestry sector face many challenges that result in reduction of forest vegetation cover in Jordan to sustain and keep ecosystem services from this vital ecosystem; </t>
    </r>
  </si>
  <si>
    <r>
      <t xml:space="preserve">Reference year: 1990
Implementation period: 2021-2030
Unit: CO2e
Liechtensteinís INDCs encompass a reduction target within a time frame from 2021 until 2030. The scope of Liechtenstein INDCs covers all sectors relevant to the stateís greenhouse gas emissions. The respective sectors and subsectors are based on the most recent IPCC Guidelines for National Greenhouse Gas Inventories: Energy, Industrial Processes, Solvent Use, Agriculture, </t>
    </r>
    <r>
      <rPr>
        <b/>
        <sz val="10"/>
        <color theme="1"/>
        <rFont val="Calibri"/>
        <family val="2"/>
        <scheme val="minor"/>
      </rPr>
      <t>LULUCF</t>
    </r>
    <r>
      <rPr>
        <sz val="10"/>
        <color theme="1"/>
        <rFont val="Calibri"/>
        <family val="2"/>
        <scheme val="minor"/>
      </rPr>
      <t xml:space="preserve"> and Waste.
The planning processes for Liechtenstein encompasses the energy policy, transport policy, environmental policy, agricultural and </t>
    </r>
    <r>
      <rPr>
        <b/>
        <sz val="10"/>
        <color theme="1"/>
        <rFont val="Calibri"/>
        <family val="2"/>
        <scheme val="minor"/>
      </rPr>
      <t>forestry</t>
    </r>
    <r>
      <rPr>
        <sz val="10"/>
        <color theme="1"/>
        <rFont val="Calibri"/>
        <family val="2"/>
        <scheme val="minor"/>
      </rPr>
      <t xml:space="preserve"> policy
</t>
    </r>
  </si>
  <si>
    <r>
      <t xml:space="preserve">Pre-2020 actions: 
</t>
    </r>
    <r>
      <rPr>
        <b/>
        <sz val="10"/>
        <color theme="1"/>
        <rFont val="Calibri"/>
        <family val="2"/>
        <scheme val="minor"/>
      </rPr>
      <t>Restoration</t>
    </r>
    <r>
      <rPr>
        <sz val="10"/>
        <color theme="1"/>
        <rFont val="Calibri"/>
        <family val="2"/>
        <scheme val="minor"/>
      </rPr>
      <t xml:space="preserve"> of natural forests and reinforcement of habitat connectivity;
2020-2030 actions: 
"Widespread application of Resilient Agriculture Integrated Models in major agricultural centre, cash crop zones, extensive livestock farming areas, priority areas for fisheries, </t>
    </r>
    <r>
      <rPr>
        <b/>
        <sz val="10"/>
        <color theme="1"/>
        <rFont val="Calibri"/>
        <family val="2"/>
        <scheme val="minor"/>
      </rPr>
      <t>mangroves,</t>
    </r>
    <r>
      <rPr>
        <sz val="10"/>
        <color theme="1"/>
        <rFont val="Calibri"/>
        <family val="2"/>
        <scheme val="minor"/>
      </rPr>
      <t xml:space="preserve"> as well as drought hotspots"
</t>
    </r>
    <r>
      <rPr>
        <b/>
        <sz val="10"/>
        <color theme="1"/>
        <rFont val="Calibri"/>
        <family val="2"/>
        <scheme val="minor"/>
      </rPr>
      <t>"Restoration</t>
    </r>
    <r>
      <rPr>
        <sz val="10"/>
        <color theme="1"/>
        <rFont val="Calibri"/>
        <family val="2"/>
        <scheme val="minor"/>
      </rPr>
      <t xml:space="preserve"> of natural habitats </t>
    </r>
    <r>
      <rPr>
        <b/>
        <sz val="10"/>
        <color theme="1"/>
        <rFont val="Calibri"/>
        <family val="2"/>
        <scheme val="minor"/>
      </rPr>
      <t>(forests</t>
    </r>
    <r>
      <rPr>
        <sz val="10"/>
        <color theme="1"/>
        <rFont val="Calibri"/>
        <family val="2"/>
        <scheme val="minor"/>
      </rPr>
      <t xml:space="preserve"> and </t>
    </r>
    <r>
      <rPr>
        <b/>
        <sz val="10"/>
        <color theme="1"/>
        <rFont val="Calibri"/>
        <family val="2"/>
        <scheme val="minor"/>
      </rPr>
      <t>mangroves:</t>
    </r>
    <r>
      <rPr>
        <sz val="10"/>
        <color theme="1"/>
        <rFont val="Calibri"/>
        <family val="2"/>
        <scheme val="minor"/>
      </rPr>
      <t xml:space="preserve"> 45,000 ha; lakes, streams, etc.)" (</t>
    </r>
    <r>
      <rPr>
        <i/>
        <sz val="10"/>
        <color theme="1"/>
        <rFont val="Calibri"/>
        <family val="2"/>
        <scheme val="minor"/>
      </rPr>
      <t>expected 2025 impact: 45,000 ha of forest area restored; expected impact by 2030: Environmental amenities and ecosystem services associated with the restoration of 55,000 ha of forests and mangroves</t>
    </r>
    <r>
      <rPr>
        <sz val="10"/>
        <color theme="1"/>
        <rFont val="Calibri"/>
        <family val="2"/>
        <scheme val="minor"/>
      </rPr>
      <t xml:space="preserve">) </t>
    </r>
    <r>
      <rPr>
        <sz val="10"/>
        <color rgb="FFFF0000"/>
        <rFont val="Calibri"/>
        <family val="2"/>
        <scheme val="minor"/>
      </rPr>
      <t>inconsistent impact accounting, and the 45,000 ha is adjusted to 2021-2030 via annual rate over 10 years</t>
    </r>
  </si>
  <si>
    <r>
      <t xml:space="preserve">Adaptation Actions:
Expand </t>
    </r>
    <r>
      <rPr>
        <b/>
        <sz val="10"/>
        <color theme="1"/>
        <rFont val="Calibri"/>
        <family val="2"/>
        <scheme val="minor"/>
      </rPr>
      <t>afforestation</t>
    </r>
    <r>
      <rPr>
        <sz val="10"/>
        <color theme="1"/>
        <rFont val="Calibri"/>
        <family val="2"/>
        <scheme val="minor"/>
      </rPr>
      <t xml:space="preserve"> and forest </t>
    </r>
    <r>
      <rPr>
        <b/>
        <sz val="10"/>
        <color theme="1"/>
        <rFont val="Calibri"/>
        <family val="2"/>
        <scheme val="minor"/>
      </rPr>
      <t>regeneration</t>
    </r>
    <r>
      <rPr>
        <sz val="10"/>
        <color theme="1"/>
        <rFont val="Calibri"/>
        <family val="2"/>
        <scheme val="minor"/>
      </rPr>
      <t xml:space="preserve"> programmes (conditional)</t>
    </r>
  </si>
  <si>
    <r>
      <t xml:space="preserve">Reference year: 2005
Implementation period: 2021-2030
Unit: CO2e
Malaysia intends to reduce its greenhouse gas (GHG) emissions intensity of GDP by 45% by 2030 relative to the emissions intensity of GDP in 2005. This consist of 35% on an unconditional basis and a further 10% is condition upon receipt of climate finance, technology transfer and capacity building from developed countries. 
Coverage: Economy-wide emissions intensity of GDP
Sectors: Energy, Industrial Processes, Waste, Agriculture, </t>
    </r>
    <r>
      <rPr>
        <b/>
        <sz val="10"/>
        <color theme="1"/>
        <rFont val="Calibri"/>
        <family val="2"/>
        <scheme val="minor"/>
      </rPr>
      <t>Land Use, Land Use Change and Forestry (LULUCF)</t>
    </r>
  </si>
  <si>
    <r>
      <t xml:space="preserve"> Needs for support required to execute current and mid-term adaptation undertakings The implementation of climate change adaptation objectives needs to be supported by appropriate financial mechanisms. 
Current and planned adaptation undertakings
Action 3.1: Risk Management and Climate Change Adaptation in the Agriculture Sector - At the local/farm level, the following measures are important: 
- Other relevant measures will consist in:
--developing and implementing plans for land improvement that would increase the precipitation likelihood (including </t>
    </r>
    <r>
      <rPr>
        <b/>
        <sz val="10"/>
        <color theme="1"/>
        <rFont val="Calibri"/>
        <family val="2"/>
        <scheme val="minor"/>
      </rPr>
      <t>afforestation,</t>
    </r>
    <r>
      <rPr>
        <sz val="10"/>
        <color theme="1"/>
        <rFont val="Calibri"/>
        <family val="2"/>
        <scheme val="minor"/>
      </rPr>
      <t xml:space="preserve"> water surfaces, etc.);
Action 3.4: Risk Management and Climate Change Adaptation in the Forestry Sector
- The following climate change adaptation measures could be implemented in the Forestry Sector:
-- </t>
    </r>
    <r>
      <rPr>
        <b/>
        <sz val="10"/>
        <color theme="1"/>
        <rFont val="Calibri"/>
        <family val="2"/>
        <scheme val="minor"/>
      </rPr>
      <t>increasing the forest cover</t>
    </r>
    <r>
      <rPr>
        <sz val="10"/>
        <color theme="1"/>
        <rFont val="Calibri"/>
        <family val="2"/>
        <scheme val="minor"/>
      </rPr>
      <t xml:space="preserve">, including in the climate change context mitigation and biodiversity conservation;
-- development and implementation of projects aimed at </t>
    </r>
    <r>
      <rPr>
        <b/>
        <sz val="10"/>
        <color theme="1"/>
        <rFont val="Calibri"/>
        <family val="2"/>
        <scheme val="minor"/>
      </rPr>
      <t>planting protection forestry strips</t>
    </r>
    <r>
      <rPr>
        <sz val="10"/>
        <color theme="1"/>
        <rFont val="Calibri"/>
        <family val="2"/>
        <scheme val="minor"/>
      </rPr>
      <t xml:space="preserve"> (buffer zones) for agricultural lands protection, anti-erosional purpose, and for waters protection
-- establishment of </t>
    </r>
    <r>
      <rPr>
        <b/>
        <sz val="10"/>
        <color theme="1"/>
        <rFont val="Calibri"/>
        <family val="2"/>
        <scheme val="minor"/>
      </rPr>
      <t>plantation forests</t>
    </r>
    <r>
      <rPr>
        <sz val="10"/>
        <color theme="1"/>
        <rFont val="Calibri"/>
        <family val="2"/>
        <scheme val="minor"/>
      </rPr>
      <t xml:space="preserve"> to meet the needs of population in fuel wood for heating, cooking etc.</t>
    </r>
  </si>
  <si>
    <r>
      <t xml:space="preserve">Conditional - Adaptation
Agriculture sector has implementation actions including </t>
    </r>
    <r>
      <rPr>
        <b/>
        <sz val="10"/>
        <color theme="1"/>
        <rFont val="Calibri"/>
        <family val="2"/>
        <scheme val="minor"/>
      </rPr>
      <t>agroforestry</t>
    </r>
    <r>
      <rPr>
        <sz val="10"/>
        <color theme="1"/>
        <rFont val="Calibri"/>
        <family val="2"/>
        <scheme val="minor"/>
      </rPr>
      <t xml:space="preserve"> 
Forestry sector projects include: restoring degraded and sensitive forest areas through community based </t>
    </r>
    <r>
      <rPr>
        <b/>
        <sz val="10"/>
        <color theme="1"/>
        <rFont val="Calibri"/>
        <family val="2"/>
        <scheme val="minor"/>
      </rPr>
      <t>reforestation</t>
    </r>
    <r>
      <rPr>
        <sz val="10"/>
        <color theme="1"/>
        <rFont val="Calibri"/>
        <family val="2"/>
        <scheme val="minor"/>
      </rPr>
      <t xml:space="preserve"> and enhancing rural livelihoods in degraded </t>
    </r>
    <r>
      <rPr>
        <b/>
        <sz val="10"/>
        <color theme="1"/>
        <rFont val="Calibri"/>
        <family val="2"/>
        <scheme val="minor"/>
      </rPr>
      <t>watershed</t>
    </r>
    <r>
      <rPr>
        <sz val="10"/>
        <color theme="1"/>
        <rFont val="Calibri"/>
        <family val="2"/>
        <scheme val="minor"/>
      </rPr>
      <t xml:space="preserve"> areas, coastal areas and northern hilly regions.   </t>
    </r>
  </si>
  <si>
    <r>
      <t xml:space="preserve">Reference year: 2005
Implementation period: 2021-2030
Unit:  CO2e
Emissions will be reduced to 30% below 2005 levels by 2030
This responsibility target is economy-wide covering all sectors: Energy, Industrial processes and product use, Agriculture, </t>
    </r>
    <r>
      <rPr>
        <b/>
        <sz val="10"/>
        <color theme="1"/>
        <rFont val="Calibri"/>
        <family val="2"/>
        <scheme val="minor"/>
      </rPr>
      <t>Forestry</t>
    </r>
    <r>
      <rPr>
        <sz val="10"/>
        <color theme="1"/>
        <rFont val="Calibri"/>
        <family val="2"/>
        <scheme val="minor"/>
      </rPr>
      <t xml:space="preserve"> and other land use, Waste
</t>
    </r>
    <r>
      <rPr>
        <sz val="10"/>
        <color rgb="FFFF0000"/>
        <rFont val="Calibri"/>
        <family val="2"/>
        <scheme val="minor"/>
      </rPr>
      <t>Conditionality unknown</t>
    </r>
    <r>
      <rPr>
        <sz val="10"/>
        <color theme="1"/>
        <rFont val="Calibri"/>
        <family val="2"/>
        <scheme val="minor"/>
      </rPr>
      <t xml:space="preserve">
</t>
    </r>
  </si>
  <si>
    <r>
      <t xml:space="preserve">Reference year: 2000
Implementation period: 2016-2030
Unit:  CO2e
Contribution: Action approach - Strategic Framework for Sustainable Land
Management (SF-SLM) actions </t>
    </r>
    <r>
      <rPr>
        <sz val="10"/>
        <color rgb="FFFF0000"/>
        <rFont val="Calibri"/>
        <family val="2"/>
        <scheme val="minor"/>
      </rPr>
      <t>2016-30 (and projected annual areas for time period are given in the NDC's Annex 3)</t>
    </r>
    <r>
      <rPr>
        <sz val="10"/>
        <color theme="1"/>
        <rFont val="Calibri"/>
        <family val="2"/>
        <scheme val="minor"/>
      </rPr>
      <t xml:space="preserve">
Conditional and Unconditional mitigiation measures - These have been selected for the INDC - and the upscaling of good SLM practices are, at the same time, measures of adaptation to climate change and measures to mitigate GHG emissions: 
- </t>
    </r>
    <r>
      <rPr>
        <b/>
        <sz val="10"/>
        <color theme="1"/>
        <rFont val="Calibri"/>
        <family val="2"/>
        <scheme val="minor"/>
      </rPr>
      <t>restoration</t>
    </r>
    <r>
      <rPr>
        <sz val="10"/>
        <color theme="1"/>
        <rFont val="Calibri"/>
        <family val="2"/>
        <scheme val="minor"/>
      </rPr>
      <t xml:space="preserve"> of agricultural, </t>
    </r>
    <r>
      <rPr>
        <b/>
        <sz val="10"/>
        <color theme="1"/>
        <rFont val="Calibri"/>
        <family val="2"/>
        <scheme val="minor"/>
      </rPr>
      <t>forest</t>
    </r>
    <r>
      <rPr>
        <sz val="10"/>
        <color theme="1"/>
        <rFont val="Calibri"/>
        <family val="2"/>
        <scheme val="minor"/>
      </rPr>
      <t xml:space="preserve"> and grazing land: 1,030,000 ha (</t>
    </r>
    <r>
      <rPr>
        <sz val="10"/>
        <color rgb="FFFF0000"/>
        <rFont val="Calibri"/>
        <family val="2"/>
        <scheme val="minor"/>
      </rPr>
      <t>counted as other for 'mosaic' restoration</t>
    </r>
    <r>
      <rPr>
        <sz val="10"/>
        <color theme="1"/>
        <rFont val="Calibri"/>
        <family val="2"/>
        <scheme val="minor"/>
      </rPr>
      <t xml:space="preserve">)  (68,667 ha/yr * </t>
    </r>
    <r>
      <rPr>
        <sz val="10"/>
        <color rgb="FFFF0000"/>
        <rFont val="Calibri"/>
        <family val="2"/>
        <scheme val="minor"/>
      </rPr>
      <t>10 yr = 686,670 ha</t>
    </r>
    <r>
      <rPr>
        <sz val="10"/>
        <color theme="1"/>
        <rFont val="Calibri"/>
        <family val="2"/>
        <scheme val="minor"/>
      </rPr>
      <t xml:space="preserve">)
- </t>
    </r>
    <r>
      <rPr>
        <b/>
        <sz val="10"/>
        <color theme="1"/>
        <rFont val="Calibri"/>
        <family val="2"/>
        <scheme val="minor"/>
      </rPr>
      <t>assisted natural regeneration</t>
    </r>
    <r>
      <rPr>
        <sz val="10"/>
        <color theme="1"/>
        <rFont val="Calibri"/>
        <family val="2"/>
        <scheme val="minor"/>
      </rPr>
      <t>: 1,100,000 ha (</t>
    </r>
    <r>
      <rPr>
        <sz val="10"/>
        <color rgb="FFFF0000"/>
        <rFont val="Calibri"/>
        <family val="2"/>
        <scheme val="minor"/>
      </rPr>
      <t>ANR</t>
    </r>
    <r>
      <rPr>
        <sz val="10"/>
        <color theme="1"/>
        <rFont val="Calibri"/>
        <family val="2"/>
        <scheme val="minor"/>
      </rPr>
      <t xml:space="preserve">)  (73,333 ha/yr  * </t>
    </r>
    <r>
      <rPr>
        <sz val="10"/>
        <color rgb="FFFF0000"/>
        <rFont val="Calibri"/>
        <family val="2"/>
        <scheme val="minor"/>
      </rPr>
      <t>10yr = 733,330 ha</t>
    </r>
    <r>
      <rPr>
        <sz val="10"/>
        <color theme="1"/>
        <rFont val="Calibri"/>
        <family val="2"/>
        <scheme val="minor"/>
      </rPr>
      <t xml:space="preserve">)
- </t>
    </r>
    <r>
      <rPr>
        <b/>
        <sz val="10"/>
        <color theme="1"/>
        <rFont val="Calibri"/>
        <family val="2"/>
        <scheme val="minor"/>
      </rPr>
      <t>management of natural forests</t>
    </r>
    <r>
      <rPr>
        <sz val="10"/>
        <color theme="1"/>
        <rFont val="Calibri"/>
        <family val="2"/>
        <scheme val="minor"/>
      </rPr>
      <t>: 2,220,000 ha (</t>
    </r>
    <r>
      <rPr>
        <sz val="10"/>
        <color rgb="FFFF0000"/>
        <rFont val="Calibri"/>
        <family val="2"/>
        <scheme val="minor"/>
      </rPr>
      <t>silviculture</t>
    </r>
    <r>
      <rPr>
        <sz val="10"/>
        <color theme="1"/>
        <rFont val="Calibri"/>
        <family val="2"/>
        <scheme val="minor"/>
      </rPr>
      <t xml:space="preserve">) (148,000 ha/yr * </t>
    </r>
    <r>
      <rPr>
        <sz val="10"/>
        <color rgb="FFFF0000"/>
        <rFont val="Calibri"/>
        <family val="2"/>
        <scheme val="minor"/>
      </rPr>
      <t>10 yr = 1,480,000 ha</t>
    </r>
    <r>
      <rPr>
        <sz val="10"/>
        <color theme="1"/>
        <rFont val="Calibri"/>
        <family val="2"/>
        <scheme val="minor"/>
      </rPr>
      <t xml:space="preserve">)
- </t>
    </r>
    <r>
      <rPr>
        <b/>
        <sz val="10"/>
        <color theme="1"/>
        <rFont val="Calibri"/>
        <family val="2"/>
        <scheme val="minor"/>
      </rPr>
      <t>hedgerows:</t>
    </r>
    <r>
      <rPr>
        <sz val="10"/>
        <color theme="1"/>
        <rFont val="Calibri"/>
        <family val="2"/>
        <scheme val="minor"/>
      </rPr>
      <t xml:space="preserve"> 145,000 km (</t>
    </r>
    <r>
      <rPr>
        <sz val="10"/>
        <color rgb="FFFF0000"/>
        <rFont val="Calibri"/>
        <family val="2"/>
        <scheme val="minor"/>
      </rPr>
      <t>planted forest</t>
    </r>
    <r>
      <rPr>
        <sz val="10"/>
        <color theme="1"/>
        <rFont val="Calibri"/>
        <family val="2"/>
        <scheme val="minor"/>
      </rPr>
      <t xml:space="preserve">) (9,667 ha/yr * </t>
    </r>
    <r>
      <rPr>
        <sz val="10"/>
        <color rgb="FFFF0000"/>
        <rFont val="Calibri"/>
        <family val="2"/>
        <scheme val="minor"/>
      </rPr>
      <t>10 yr = 96,670 ha</t>
    </r>
    <r>
      <rPr>
        <sz val="10"/>
        <color theme="1"/>
        <rFont val="Calibri"/>
        <family val="2"/>
        <scheme val="minor"/>
      </rPr>
      <t xml:space="preserve">)
- </t>
    </r>
    <r>
      <rPr>
        <b/>
        <sz val="10"/>
        <color theme="1"/>
        <rFont val="Calibri"/>
        <family val="2"/>
        <scheme val="minor"/>
      </rPr>
      <t>planting</t>
    </r>
    <r>
      <rPr>
        <sz val="10"/>
        <color theme="1"/>
        <rFont val="Calibri"/>
        <family val="2"/>
        <scheme val="minor"/>
      </rPr>
      <t xml:space="preserve"> of multi-use species: 750,000 ha (</t>
    </r>
    <r>
      <rPr>
        <sz val="10"/>
        <color rgb="FFFF0000"/>
        <rFont val="Calibri"/>
        <family val="2"/>
        <scheme val="minor"/>
      </rPr>
      <t>planted forest</t>
    </r>
    <r>
      <rPr>
        <sz val="10"/>
        <color theme="1"/>
        <rFont val="Calibri"/>
        <family val="2"/>
        <scheme val="minor"/>
      </rPr>
      <t>) (50,000 ha/yr * 1</t>
    </r>
    <r>
      <rPr>
        <sz val="10"/>
        <color rgb="FFFF0000"/>
        <rFont val="Calibri"/>
        <family val="2"/>
        <scheme val="minor"/>
      </rPr>
      <t>0 yr = 500,000 ha</t>
    </r>
    <r>
      <rPr>
        <sz val="10"/>
        <color theme="1"/>
        <rFont val="Calibri"/>
        <family val="2"/>
        <scheme val="minor"/>
      </rPr>
      <t xml:space="preserve">)
- </t>
    </r>
    <r>
      <rPr>
        <b/>
        <sz val="10"/>
        <color theme="1"/>
        <rFont val="Calibri"/>
        <family val="2"/>
        <scheme val="minor"/>
      </rPr>
      <t>planting</t>
    </r>
    <r>
      <rPr>
        <sz val="10"/>
        <color theme="1"/>
        <rFont val="Calibri"/>
        <family val="2"/>
        <scheme val="minor"/>
      </rPr>
      <t xml:space="preserve"> of Moringa oleifera: 125,000 ha (</t>
    </r>
    <r>
      <rPr>
        <sz val="10"/>
        <color rgb="FFFF0000"/>
        <rFont val="Calibri"/>
        <family val="2"/>
        <scheme val="minor"/>
      </rPr>
      <t>planted forest</t>
    </r>
    <r>
      <rPr>
        <sz val="10"/>
        <color theme="1"/>
        <rFont val="Calibri"/>
        <family val="2"/>
        <scheme val="minor"/>
      </rPr>
      <t xml:space="preserve">) (8,333 ha/yr * </t>
    </r>
    <r>
      <rPr>
        <sz val="10"/>
        <color rgb="FFFF0000"/>
        <rFont val="Calibri"/>
        <family val="2"/>
        <scheme val="minor"/>
      </rPr>
      <t>10 yr = 83,330 ha</t>
    </r>
    <r>
      <rPr>
        <sz val="10"/>
        <color theme="1"/>
        <rFont val="Calibri"/>
        <family val="2"/>
        <scheme val="minor"/>
      </rPr>
      <t xml:space="preserve">)
- private </t>
    </r>
    <r>
      <rPr>
        <b/>
        <sz val="10"/>
        <color theme="1"/>
        <rFont val="Calibri"/>
        <family val="2"/>
        <scheme val="minor"/>
      </rPr>
      <t>forestry:</t>
    </r>
    <r>
      <rPr>
        <sz val="10"/>
        <color theme="1"/>
        <rFont val="Calibri"/>
        <family val="2"/>
        <scheme val="minor"/>
      </rPr>
      <t xml:space="preserve"> 750,000 ha (</t>
    </r>
    <r>
      <rPr>
        <sz val="10"/>
        <color rgb="FFFF0000"/>
        <rFont val="Calibri"/>
        <family val="2"/>
        <scheme val="minor"/>
      </rPr>
      <t>silviculture</t>
    </r>
    <r>
      <rPr>
        <sz val="10"/>
        <color theme="1"/>
        <rFont val="Calibri"/>
        <family val="2"/>
        <scheme val="minor"/>
      </rPr>
      <t xml:space="preserve">) (50,000 ha/yr * </t>
    </r>
    <r>
      <rPr>
        <sz val="10"/>
        <color rgb="FFFF0000"/>
        <rFont val="Calibri"/>
        <family val="2"/>
        <scheme val="minor"/>
      </rPr>
      <t>10 yr = 500,000 ha</t>
    </r>
    <r>
      <rPr>
        <sz val="10"/>
        <color theme="1"/>
        <rFont val="Calibri"/>
        <family val="2"/>
        <scheme val="minor"/>
      </rPr>
      <t xml:space="preserve">)
the un/conditional split for AFOLU is 10/90 for estimated funding - and is therefore considered all </t>
    </r>
    <r>
      <rPr>
        <b/>
        <sz val="10"/>
        <color theme="1"/>
        <rFont val="Calibri"/>
        <family val="2"/>
        <scheme val="minor"/>
      </rPr>
      <t>'conditional'</t>
    </r>
    <r>
      <rPr>
        <sz val="10"/>
        <color theme="1"/>
        <rFont val="Calibri"/>
        <family val="2"/>
        <scheme val="minor"/>
      </rPr>
      <t xml:space="preserve">
</t>
    </r>
  </si>
  <si>
    <r>
      <t xml:space="preserve">Climate change adaptation measures -- Application of all Strategic Framework for Sustainable Land Management (SF-SLM) techniques:
</t>
    </r>
    <r>
      <rPr>
        <sz val="10"/>
        <color rgb="FFFF0000"/>
        <rFont val="Calibri"/>
        <family val="2"/>
        <scheme val="minor"/>
      </rPr>
      <t>***same as mitigation activities - considered all M&amp;A activities</t>
    </r>
  </si>
  <si>
    <r>
      <t xml:space="preserve">Reference year: 1990
Implementation period: 2021-2030
Unit: CO2e
Norway is committed to a target of an at least 40% reduction of greenhouse gas emissions by 2030
Economy-wide - scope/sectors covered: energy; industrial processes and product use; agriculture; </t>
    </r>
    <r>
      <rPr>
        <b/>
        <sz val="10"/>
        <color theme="1"/>
        <rFont val="Calibri"/>
        <family val="2"/>
        <scheme val="minor"/>
      </rPr>
      <t>LULUCF;</t>
    </r>
    <r>
      <rPr>
        <sz val="10"/>
        <color theme="1"/>
        <rFont val="Calibri"/>
        <family val="2"/>
        <scheme val="minor"/>
      </rPr>
      <t xml:space="preserve"> waste.
</t>
    </r>
  </si>
  <si>
    <r>
      <t xml:space="preserve">For Paraguay, adaptation is a priority established in the National Development Plan 2014-2030. The identified priority sectors include:
- </t>
    </r>
    <r>
      <rPr>
        <b/>
        <sz val="10"/>
        <color theme="1"/>
        <rFont val="Calibri"/>
        <family val="2"/>
        <scheme val="minor"/>
      </rPr>
      <t>Forests</t>
    </r>
    <r>
      <rPr>
        <sz val="10"/>
        <color theme="1"/>
        <rFont val="Calibri"/>
        <family val="2"/>
        <scheme val="minor"/>
      </rPr>
      <t xml:space="preserve">
</t>
    </r>
  </si>
  <si>
    <r>
      <t xml:space="preserve">Reference year:  not specified
Implementation period: up to 2030
Unit: CO2e
Mitigation contribution: 
Program of Action: Sustainable Forestry, </t>
    </r>
    <r>
      <rPr>
        <b/>
        <sz val="10"/>
        <color theme="1"/>
        <rFont val="Calibri"/>
        <family val="2"/>
        <scheme val="minor"/>
      </rPr>
      <t>Agroforestry</t>
    </r>
    <r>
      <rPr>
        <sz val="10"/>
        <color theme="1"/>
        <rFont val="Calibri"/>
        <family val="2"/>
        <scheme val="minor"/>
      </rPr>
      <t xml:space="preserve"> and Biomass Energy</t>
    </r>
  </si>
  <si>
    <t>TOTALS</t>
  </si>
  <si>
    <t>Target 1 or 0</t>
  </si>
  <si>
    <t xml:space="preserve">
</t>
  </si>
  <si>
    <r>
      <t xml:space="preserve">Key areas to address adverse impacts of climate change:
- Ecosystem based adaptation (including </t>
    </r>
    <r>
      <rPr>
        <b/>
        <sz val="10"/>
        <color theme="1"/>
        <rFont val="Calibri"/>
        <family val="2"/>
        <scheme val="minor"/>
      </rPr>
      <t>forestry co-management</t>
    </r>
    <r>
      <rPr>
        <sz val="10"/>
        <color theme="1"/>
        <rFont val="Calibri"/>
        <family val="2"/>
        <scheme val="minor"/>
      </rPr>
      <t xml:space="preserve">)
Bangladesh’s national </t>
    </r>
    <r>
      <rPr>
        <b/>
        <sz val="10"/>
        <color theme="1"/>
        <rFont val="Calibri"/>
        <family val="2"/>
        <scheme val="minor"/>
      </rPr>
      <t>afforestation</t>
    </r>
    <r>
      <rPr>
        <sz val="10"/>
        <color theme="1"/>
        <rFont val="Calibri"/>
        <family val="2"/>
        <scheme val="minor"/>
      </rPr>
      <t xml:space="preserve"> programme has led to significant afforestation in newly accreted lands along the coast in the Bay of Bengal as well as reforestation in the adjacent denuded hills. About 195,000 hectares of mangrove plantations have been raised so far and these new plantations are also playing an important role in carbon sequestration. More analysis needs to be carried out on future GHG emissions and mitigation options for the LULUCF sector and when this is done, further consideration will be given to mitigation-adaptation synergies in this sector. </t>
    </r>
  </si>
  <si>
    <r>
      <t xml:space="preserve">Reference year: 1990
Implementation period: 2021-2030
Unit: CO2eq
Inclusion of LULUCF in the NDC sector targets will be determined after further clarification on methodology
</t>
    </r>
    <r>
      <rPr>
        <sz val="10"/>
        <color theme="1"/>
        <rFont val="Calibri"/>
        <family val="2"/>
        <scheme val="minor"/>
      </rPr>
      <t xml:space="preserve">
</t>
    </r>
  </si>
  <si>
    <r>
      <t xml:space="preserve">
"In line with the priorities of the National Sustainable Development Strategy...until 2030, measures will be implemented to </t>
    </r>
    <r>
      <rPr>
        <b/>
        <sz val="11"/>
        <color theme="1"/>
        <rFont val="Calibri"/>
        <family val="2"/>
        <scheme val="minor"/>
      </rPr>
      <t>increase the area under forest</t>
    </r>
    <r>
      <rPr>
        <sz val="11"/>
        <color theme="1"/>
        <rFont val="Calibri"/>
        <family val="2"/>
        <scheme val="minor"/>
      </rPr>
      <t xml:space="preserve"> from 39.4% in 2013 up to 41% in 2030. 1.6% of Belarus total land cover (20,291,000 hectares) = 324,656 ha. </t>
    </r>
    <r>
      <rPr>
        <sz val="11"/>
        <color rgb="FFFF0000"/>
        <rFont val="Calibri"/>
        <family val="2"/>
        <scheme val="minor"/>
      </rPr>
      <t>Annual additions from 2013-2030 taken, then reduced to cover implementation period (324k*10/18)</t>
    </r>
    <r>
      <rPr>
        <sz val="11"/>
        <color theme="1"/>
        <rFont val="Calibri"/>
        <family val="2"/>
        <scheme val="minor"/>
      </rPr>
      <t xml:space="preserve">
Pusuant to the Strategy for the Implementation of the United Nations Convention t Combat Desertification in Those Countries Experiencing Serious Drought and/or Desertification, Particularly in Africa....Belarus in 2015-2030 will ensure the environmental </t>
    </r>
    <r>
      <rPr>
        <b/>
        <sz val="11"/>
        <color theme="1"/>
        <rFont val="Calibri"/>
        <family val="2"/>
        <scheme val="minor"/>
      </rPr>
      <t>rehabilitation of at least 10,000 ha of damaged bogs</t>
    </r>
    <r>
      <rPr>
        <sz val="11"/>
        <color theme="1"/>
        <rFont val="Calibri"/>
        <family val="2"/>
        <scheme val="minor"/>
      </rPr>
      <t xml:space="preserve">, thus increasing the area of restored peatlands to at least 60,000 ha </t>
    </r>
    <r>
      <rPr>
        <b/>
        <sz val="11"/>
        <color theme="1"/>
        <rFont val="Calibri"/>
        <family val="2"/>
        <scheme val="minor"/>
      </rPr>
      <t>by 2030</t>
    </r>
    <r>
      <rPr>
        <sz val="11"/>
        <color theme="1"/>
        <rFont val="Calibri"/>
        <family val="2"/>
        <scheme val="minor"/>
      </rPr>
      <t xml:space="preserve"> and reducing the area of degraded reclaimed land with peat soils up to 190,000 ha by 2030. (</t>
    </r>
    <r>
      <rPr>
        <sz val="11"/>
        <color rgb="FFFF0000"/>
        <rFont val="Calibri"/>
        <family val="2"/>
        <scheme val="minor"/>
      </rPr>
      <t>10,000 ha * 10/16</t>
    </r>
    <r>
      <rPr>
        <sz val="11"/>
        <color theme="1"/>
        <rFont val="Calibri"/>
        <family val="2"/>
        <scheme val="minor"/>
      </rPr>
      <t xml:space="preserve">)
</t>
    </r>
  </si>
  <si>
    <r>
      <t xml:space="preserve">"Adaptive and integrated land and water management"
"Planning for proper watershed management and promoted through community-based natural resources management"
"At least 10% of Afghanistan land area and the habitat of selected species under a system of conservation" Not specific to forests so not included. 
"Regeneration of at least 40% of existing degraded forests and rangeland areas (the area covered will be approximately 232,050 ha for forestry; and 5.35 million ha for rangelands)." </t>
    </r>
    <r>
      <rPr>
        <sz val="11"/>
        <color rgb="FFFF0000"/>
        <rFont val="Calibri"/>
        <family val="2"/>
        <scheme val="minor"/>
      </rPr>
      <t xml:space="preserve">Converted to 2021-2030 </t>
    </r>
  </si>
  <si>
    <t>Quant</t>
  </si>
  <si>
    <r>
      <t xml:space="preserve">Reference year: Not included.
Implementation period: 2021-2030 
Unit: CO2
Mitigation Measures: 
"Regarding carbon capture, the country aims to accelerate and intensify its National Reforestation Plan with a global objective of reforestation of </t>
    </r>
    <r>
      <rPr>
        <b/>
        <sz val="10"/>
        <color theme="1"/>
        <rFont val="Calibri"/>
        <family val="2"/>
        <scheme val="minor"/>
      </rPr>
      <t>1,245,000 ha</t>
    </r>
    <r>
      <rPr>
        <sz val="10"/>
        <color theme="1"/>
        <rFont val="Calibri"/>
        <family val="2"/>
        <scheme val="minor"/>
      </rPr>
      <t xml:space="preserve">" </t>
    </r>
    <r>
      <rPr>
        <sz val="10"/>
        <color rgb="FFFF0000"/>
        <rFont val="Calibri (Body)_x0000_"/>
      </rPr>
      <t xml:space="preserve">Assumed within implementation period
</t>
    </r>
    <r>
      <rPr>
        <sz val="10"/>
        <rFont val="Calibri (Body)_x0000_"/>
      </rPr>
      <t>"The mitigation actions to be implemented by Algeria, planned for the 2021-2030 period"</t>
    </r>
    <r>
      <rPr>
        <sz val="10"/>
        <color rgb="FFFF0000"/>
        <rFont val="Calibri (Body)_x0000_"/>
      </rPr>
      <t xml:space="preserve">
</t>
    </r>
    <r>
      <rPr>
        <sz val="10"/>
        <rFont val="Calibri (Body)_x0000_"/>
      </rPr>
      <t>"Main planned actions: conditional on support in terms of external finance, technology development and transfer and capacity building."</t>
    </r>
    <r>
      <rPr>
        <sz val="10"/>
        <color rgb="FFFF0000"/>
        <rFont val="Calibri (Body)_x0000_"/>
      </rPr>
      <t xml:space="preserve">
</t>
    </r>
    <r>
      <rPr>
        <sz val="10"/>
        <color theme="1"/>
        <rFont val="Calibri (Body)_x0000_"/>
      </rPr>
      <t xml:space="preserve">"Main Actions in forestry Sector: </t>
    </r>
    <r>
      <rPr>
        <b/>
        <sz val="10"/>
        <color theme="1"/>
        <rFont val="Calibri (Body)_x0000_"/>
      </rPr>
      <t>afforestation, reforestation</t>
    </r>
    <r>
      <rPr>
        <sz val="10"/>
        <color theme="1"/>
        <rFont val="Calibri (Body)_x0000_"/>
      </rPr>
      <t xml:space="preserve"> and prevention of forest fires as well as improving means to fight them." </t>
    </r>
  </si>
  <si>
    <r>
      <t xml:space="preserve">
Reference year: 2005
Implementation period: 2021-2030
Unit: CO2
"Contribution level: Therefore, the country is committed to stabilize its emissions by reducing GHG emissions up to 50% below BAU emission levels by 2030 through unconditional and conditional actions targeting the following sectors: Power generation from renewable sources; and </t>
    </r>
    <r>
      <rPr>
        <b/>
        <sz val="10"/>
        <color theme="1"/>
        <rFont val="Calibri"/>
        <family val="2"/>
        <scheme val="minor"/>
      </rPr>
      <t>Reforestation.</t>
    </r>
    <r>
      <rPr>
        <sz val="10"/>
        <color theme="1"/>
        <rFont val="Calibri"/>
        <family val="2"/>
        <scheme val="minor"/>
      </rPr>
      <t xml:space="preserve">"
</t>
    </r>
    <r>
      <rPr>
        <b/>
        <sz val="10"/>
        <color theme="1"/>
        <rFont val="Calibri"/>
        <family val="2"/>
        <scheme val="minor"/>
      </rPr>
      <t xml:space="preserve">Unconditional: </t>
    </r>
    <r>
      <rPr>
        <sz val="10"/>
        <color theme="1"/>
        <rFont val="Calibri"/>
        <family val="2"/>
        <scheme val="minor"/>
      </rPr>
      <t xml:space="preserve">
The sector is thought to have captured close to 3 million tons of CO2e in 2005, and the country is committed to </t>
    </r>
    <r>
      <rPr>
        <b/>
        <sz val="10"/>
        <color theme="1"/>
        <rFont val="Calibri"/>
        <family val="2"/>
        <scheme val="minor"/>
      </rPr>
      <t xml:space="preserve">increase carbon sequestration </t>
    </r>
    <r>
      <rPr>
        <sz val="10"/>
        <color theme="1"/>
        <rFont val="Calibri"/>
        <family val="2"/>
        <scheme val="minor"/>
      </rPr>
      <t xml:space="preserve">from the forestry sector to 5 million tons of CO2e per year by 2030." </t>
    </r>
    <r>
      <rPr>
        <sz val="10"/>
        <color rgb="FFFF0000"/>
        <rFont val="Calibri (Body)"/>
      </rPr>
      <t xml:space="preserve">5 mt - 3 mt = ~2 mt of CO2 sequestration/year* 10 = 20 mt total . Counted as "Restoration/other" </t>
    </r>
    <r>
      <rPr>
        <sz val="10"/>
        <color theme="1"/>
        <rFont val="Calibri"/>
        <family val="2"/>
        <scheme val="minor"/>
      </rPr>
      <t xml:space="preserve">
</t>
    </r>
    <r>
      <rPr>
        <b/>
        <sz val="10"/>
        <color theme="1"/>
        <rFont val="Calibri"/>
        <family val="2"/>
        <scheme val="minor"/>
      </rPr>
      <t xml:space="preserve">Conditional: </t>
    </r>
    <r>
      <rPr>
        <sz val="10"/>
        <color theme="1"/>
        <rFont val="Calibri"/>
        <family val="2"/>
        <scheme val="minor"/>
      </rPr>
      <t xml:space="preserve">
"</t>
    </r>
    <r>
      <rPr>
        <b/>
        <sz val="10"/>
        <color theme="1"/>
        <rFont val="Calibri"/>
        <family val="2"/>
        <scheme val="minor"/>
      </rPr>
      <t>Afforestation and Reforestation</t>
    </r>
    <r>
      <rPr>
        <sz val="10"/>
        <color theme="1"/>
        <rFont val="Calibri"/>
        <family val="2"/>
        <scheme val="minor"/>
      </rPr>
      <t xml:space="preserve"> of degraded forest lands and </t>
    </r>
    <r>
      <rPr>
        <b/>
        <sz val="10"/>
        <color theme="1"/>
        <rFont val="Calibri"/>
        <family val="2"/>
        <scheme val="minor"/>
      </rPr>
      <t>mangrove</t>
    </r>
    <r>
      <rPr>
        <sz val="10"/>
        <color theme="1"/>
        <rFont val="Calibri"/>
        <family val="2"/>
        <scheme val="minor"/>
      </rPr>
      <t xml:space="preserve"> habitats have a strong potential for mitigation purposes. "
"Several large scale </t>
    </r>
    <r>
      <rPr>
        <b/>
        <sz val="10"/>
        <color theme="1"/>
        <rFont val="Calibri"/>
        <family val="2"/>
        <scheme val="minor"/>
      </rPr>
      <t>afforestation initiatives</t>
    </r>
    <r>
      <rPr>
        <sz val="10"/>
        <color theme="1"/>
        <rFont val="Calibri"/>
        <family val="2"/>
        <scheme val="minor"/>
      </rPr>
      <t xml:space="preserve"> are currently being planned which includes 50,000 ha to be planted in the 10 years; 140,000 ha of eucalyptus to be planted in Huila province; 60,000 ha of eucalyptus to be planted in the Province of Kuando-Cubango and 25,000 ha about to be planted in Malange province in the next five years." </t>
    </r>
    <r>
      <rPr>
        <sz val="10"/>
        <color rgb="FFFF0000"/>
        <rFont val="Calibri (Body)"/>
      </rPr>
      <t xml:space="preserve">The efforts taking place over the next five years are not calculated because they are outside the 2021-2030 implementation period. The "50,000 over the next 10 years" is equal to roughly 5,000 ha per year from 2015-2025, so for the 2021-2025 period this results in 25,000 ha of reforestation/afforestation. 
</t>
    </r>
    <r>
      <rPr>
        <sz val="10"/>
        <color theme="1"/>
        <rFont val="Calibri (Body)"/>
      </rPr>
      <t/>
    </r>
  </si>
  <si>
    <r>
      <t xml:space="preserve">
</t>
    </r>
    <r>
      <rPr>
        <b/>
        <sz val="10"/>
        <color theme="1"/>
        <rFont val="Calibri"/>
        <family val="2"/>
        <scheme val="minor"/>
      </rPr>
      <t xml:space="preserve">Unconditional: </t>
    </r>
    <r>
      <rPr>
        <sz val="10"/>
        <color theme="1"/>
        <rFont val="Calibri"/>
        <family val="2"/>
        <scheme val="minor"/>
      </rPr>
      <t xml:space="preserve">
"Land Rehabilitation and Rangelands Management in Small Holders Agropastoral Production Systems in Soutwestern Angola (Project RETESA): To enhance the capacity of southwestern Angola‟s smallholder agro-pastoral sector to mitigate the impact of land degradation processes and to rehabilitate degraded lands by </t>
    </r>
    <r>
      <rPr>
        <b/>
        <sz val="10"/>
        <color theme="1"/>
        <rFont val="Calibri"/>
        <family val="2"/>
        <scheme val="minor"/>
      </rPr>
      <t xml:space="preserve">mainstreaming SLM technologies </t>
    </r>
    <r>
      <rPr>
        <sz val="10"/>
        <color theme="1"/>
        <rFont val="Calibri"/>
        <family val="2"/>
        <scheme val="minor"/>
      </rPr>
      <t xml:space="preserve">into agro-pastoral and agricultural development initiatives"
"Integrating climate change into environment and sustainable land management practices: The project will disseminate sustainable land management and adaptation practices in </t>
    </r>
    <r>
      <rPr>
        <b/>
        <sz val="10"/>
        <color theme="1"/>
        <rFont val="Calibri"/>
        <family val="2"/>
        <scheme val="minor"/>
      </rPr>
      <t>agroforestry</t>
    </r>
    <r>
      <rPr>
        <sz val="10"/>
        <color theme="1"/>
        <rFont val="Calibri"/>
        <family val="2"/>
        <scheme val="minor"/>
      </rPr>
      <t xml:space="preserve"> and land ecology in 350 communities."
"Integrating Climate Resilience into Agricultural and Agropastoral Production Systems through Soil Fertility Management in Key Productive and Vulnerable Areas Using the Farmers Field School Approach: ... This includes mainstreaming Climate Change Adaptation into agricultural and environmental sector policies, programmes and practices, building capacity and promoting CCA through soil fertility and sustainable land management (SLM) practices by using the Farmers Field School (FFS) approach."</t>
    </r>
    <r>
      <rPr>
        <sz val="10"/>
        <color theme="1"/>
        <rFont val="Calibri"/>
        <family val="2"/>
        <scheme val="minor"/>
      </rPr>
      <t xml:space="preserve">
</t>
    </r>
  </si>
  <si>
    <r>
      <t xml:space="preserve">Reference year: 2006
Implementation period: 2020-2030
Unit: CO2
Conditional Mitigation Target: "4. By 2030, all remaining wetlands and </t>
    </r>
    <r>
      <rPr>
        <b/>
        <sz val="10"/>
        <color theme="1"/>
        <rFont val="Calibri (Body)_x0000_"/>
      </rPr>
      <t>watershed</t>
    </r>
    <r>
      <rPr>
        <sz val="10"/>
        <color theme="1"/>
        <rFont val="Calibri (Body)_x0000_"/>
      </rPr>
      <t xml:space="preserve"> areas with carbon sequestration potential are protected as carbon sinks." </t>
    </r>
  </si>
  <si>
    <r>
      <t xml:space="preserve">Adaptation Component:
"Current efforts and adaptation needs - Priority activities to reduce vulnerability: Strengthening of initiatives that </t>
    </r>
    <r>
      <rPr>
        <b/>
        <sz val="10"/>
        <color theme="1"/>
        <rFont val="Calibri (Body)_x0000_"/>
      </rPr>
      <t>support the recovery and rehabilitation of lands</t>
    </r>
    <r>
      <rPr>
        <sz val="10"/>
        <color theme="1"/>
        <rFont val="Calibri (Body)_x0000_"/>
      </rPr>
      <t>, including the adaptation based in ecosystems."</t>
    </r>
  </si>
  <si>
    <r>
      <t xml:space="preserve">Reference year: 2005
Implementation period: 2021-2030
Unit: CO2
Absolute economy-wide emissions reduction by 26 to 28 percent below 2005 levels by 2030
"Sectors covered: Energy; Industrial processes and product use; Agriculture; Land-use, </t>
    </r>
    <r>
      <rPr>
        <b/>
        <sz val="10"/>
        <color theme="1"/>
        <rFont val="Calibri"/>
        <family val="2"/>
        <scheme val="minor"/>
      </rPr>
      <t>land-use change and forestry;</t>
    </r>
    <r>
      <rPr>
        <sz val="10"/>
        <color theme="1"/>
        <rFont val="Calibri"/>
        <family val="2"/>
        <scheme val="minor"/>
      </rPr>
      <t xml:space="preserve"> Waste" </t>
    </r>
  </si>
  <si>
    <r>
      <t xml:space="preserve">Reference year: 1990
Period covered: to 1990-2030 </t>
    </r>
    <r>
      <rPr>
        <sz val="10"/>
        <color rgb="FFFF0000"/>
        <rFont val="Calibri (Body)"/>
      </rPr>
      <t xml:space="preserve">
</t>
    </r>
    <r>
      <rPr>
        <sz val="10"/>
        <color theme="1"/>
        <rFont val="Calibri (Body)"/>
      </rPr>
      <t xml:space="preserve">Unit: CO2e
</t>
    </r>
    <r>
      <rPr>
        <sz val="10"/>
        <color theme="1"/>
        <rFont val="Calibri"/>
        <family val="2"/>
        <scheme val="minor"/>
      </rPr>
      <t xml:space="preserve">
By 2030 the Republic of Azerbaijan targets 35% reduction in the level of greenhouse gas emissions compared to 1990/base year as its contribution to the global climate change efforts. 
"Mitigation: Land Use, Land-Use Change, and Forestry (LULUCF) sector
</t>
    </r>
    <r>
      <rPr>
        <b/>
        <sz val="10"/>
        <color theme="1"/>
        <rFont val="Calibri"/>
        <family val="2"/>
        <scheme val="minor"/>
      </rPr>
      <t>Plant new forest areas</t>
    </r>
    <r>
      <rPr>
        <sz val="10"/>
        <color theme="1"/>
        <rFont val="Calibri"/>
        <family val="2"/>
        <scheme val="minor"/>
      </rPr>
      <t xml:space="preserve">, </t>
    </r>
    <r>
      <rPr>
        <b/>
        <sz val="10"/>
        <color theme="1"/>
        <rFont val="Calibri"/>
        <family val="2"/>
        <scheme val="minor"/>
      </rPr>
      <t>water and land protecting forest strips (windbreaks)</t>
    </r>
    <r>
      <rPr>
        <sz val="10"/>
        <color theme="1"/>
        <rFont val="Calibri"/>
        <family val="2"/>
        <scheme val="minor"/>
      </rPr>
      <t xml:space="preserve">, urban and roadside greenery as well as further improve the management of pastures and agricultural lands."
</t>
    </r>
  </si>
  <si>
    <r>
      <t xml:space="preserve">Reference year: 2000
Implementation period: 2020-2030 </t>
    </r>
    <r>
      <rPr>
        <sz val="10"/>
        <color rgb="FFFF0000"/>
        <rFont val="Calibri (Body)"/>
      </rPr>
      <t xml:space="preserve">
</t>
    </r>
    <r>
      <rPr>
        <sz val="10"/>
        <color theme="1"/>
        <rFont val="Calibri (Body)"/>
      </rPr>
      <t xml:space="preserve">Unit: CO2
</t>
    </r>
    <r>
      <rPr>
        <sz val="10"/>
        <color theme="1"/>
        <rFont val="Calibri"/>
        <family val="2"/>
        <scheme val="minor"/>
      </rPr>
      <t>Efforts under the Forestry Act, which was amended to allow for the</t>
    </r>
    <r>
      <rPr>
        <b/>
        <sz val="10"/>
        <color theme="1"/>
        <rFont val="Calibri"/>
        <family val="2"/>
        <scheme val="minor"/>
      </rPr>
      <t xml:space="preserve"> establishment of a permanent forest estate, 20% of which is designated into one of three categories (forest reserves, protected forests, and conservation forests)</t>
    </r>
    <r>
      <rPr>
        <sz val="10"/>
        <color theme="1"/>
        <rFont val="Calibri"/>
        <family val="2"/>
        <scheme val="minor"/>
      </rPr>
      <t>, will be subject to a management  to ensure efficient and focused strategy and environmental conservation...</t>
    </r>
    <r>
      <rPr>
        <b/>
        <sz val="10"/>
        <color theme="1"/>
        <rFont val="Calibri"/>
        <family val="2"/>
        <scheme val="minor"/>
      </rPr>
      <t>Enhanced management will improve our forest ecosystems</t>
    </r>
    <r>
      <rPr>
        <sz val="10"/>
        <color theme="1"/>
        <rFont val="Calibri"/>
        <family val="2"/>
        <scheme val="minor"/>
      </rPr>
      <t xml:space="preserve">, the ridge to reef linkages to protect corals, sea grassess important to sustainabile livelihood and the functionality of our </t>
    </r>
    <r>
      <rPr>
        <b/>
        <sz val="10"/>
        <color theme="1"/>
        <rFont val="Calibri"/>
        <family val="2"/>
        <scheme val="minor"/>
      </rPr>
      <t>mangrove ecosystems increasing their carbon sink ability</t>
    </r>
    <r>
      <rPr>
        <sz val="10"/>
        <color theme="1"/>
        <rFont val="Calibri"/>
        <family val="2"/>
        <scheme val="minor"/>
      </rPr>
      <t xml:space="preserve">. Improved harvesting practices will reduce the vulnerabilities of our forest ecosystems to climate change and human induced-impact. 
</t>
    </r>
    <r>
      <rPr>
        <b/>
        <sz val="10"/>
        <color theme="1"/>
        <rFont val="Calibri"/>
        <family val="2"/>
        <scheme val="minor"/>
      </rPr>
      <t>GHG emission reductions from land degradation and deforestation has the potential to increase carbon sequestration of approx</t>
    </r>
    <r>
      <rPr>
        <sz val="10"/>
        <color theme="1"/>
        <rFont val="Calibri"/>
        <family val="2"/>
        <scheme val="minor"/>
      </rPr>
      <t xml:space="preserve">. ~ 5,661,077 tCO2e. </t>
    </r>
    <r>
      <rPr>
        <sz val="10"/>
        <color rgb="FFFF0000"/>
        <rFont val="Calibri (Body)"/>
      </rPr>
      <t>Counted as 'other' and adjusted to 2021-30</t>
    </r>
    <r>
      <rPr>
        <sz val="10"/>
        <color theme="1"/>
        <rFont val="Calibri"/>
        <family val="2"/>
        <scheme val="minor"/>
      </rPr>
      <t xml:space="preserve">
</t>
    </r>
  </si>
  <si>
    <t>0</t>
  </si>
  <si>
    <r>
      <t xml:space="preserve">Bangladesh Climate Change Trust Fund has already funded afforestation projects
</t>
    </r>
    <r>
      <rPr>
        <b/>
        <sz val="10"/>
        <color theme="1"/>
        <rFont val="Calibri"/>
        <family val="2"/>
        <scheme val="minor"/>
      </rPr>
      <t>Unconditional:</t>
    </r>
    <r>
      <rPr>
        <sz val="10"/>
        <color theme="1"/>
        <rFont val="Calibri"/>
        <family val="2"/>
        <scheme val="minor"/>
      </rPr>
      <t xml:space="preserve">
 </t>
    </r>
    <r>
      <rPr>
        <b/>
        <sz val="10"/>
        <color theme="1"/>
        <rFont val="Calibri"/>
        <family val="2"/>
        <scheme val="minor"/>
      </rPr>
      <t>"Afforestation</t>
    </r>
    <r>
      <rPr>
        <sz val="10"/>
        <color theme="1"/>
        <rFont val="Calibri"/>
        <family val="2"/>
        <scheme val="minor"/>
      </rPr>
      <t xml:space="preserve"> and </t>
    </r>
    <r>
      <rPr>
        <b/>
        <sz val="10"/>
        <color theme="1"/>
        <rFont val="Calibri"/>
        <family val="2"/>
        <scheme val="minor"/>
      </rPr>
      <t>reforestation</t>
    </r>
    <r>
      <rPr>
        <sz val="10"/>
        <color theme="1"/>
        <rFont val="Calibri"/>
        <family val="2"/>
        <scheme val="minor"/>
      </rPr>
      <t xml:space="preserve"> programme: Provide support to scale up afforestation and reforestation"
Possible </t>
    </r>
    <r>
      <rPr>
        <b/>
        <sz val="10"/>
        <color theme="1"/>
        <rFont val="Calibri"/>
        <family val="2"/>
        <scheme val="minor"/>
      </rPr>
      <t>Conditional</t>
    </r>
    <r>
      <rPr>
        <sz val="10"/>
        <color theme="1"/>
        <rFont val="Calibri"/>
        <family val="2"/>
        <scheme val="minor"/>
      </rPr>
      <t xml:space="preserve"> action-based contributions: 
"- Continuation of coastal </t>
    </r>
    <r>
      <rPr>
        <b/>
        <sz val="10"/>
        <color theme="1"/>
        <rFont val="Calibri"/>
        <family val="2"/>
        <scheme val="minor"/>
      </rPr>
      <t>mangrove</t>
    </r>
    <r>
      <rPr>
        <sz val="10"/>
        <color theme="1"/>
        <rFont val="Calibri"/>
        <family val="2"/>
        <scheme val="minor"/>
      </rPr>
      <t xml:space="preserve"> plantation: 
- </t>
    </r>
    <r>
      <rPr>
        <b/>
        <sz val="10"/>
        <color theme="1"/>
        <rFont val="Calibri"/>
        <family val="2"/>
        <scheme val="minor"/>
      </rPr>
      <t>Reforestation</t>
    </r>
    <r>
      <rPr>
        <sz val="10"/>
        <color theme="1"/>
        <rFont val="Calibri"/>
        <family val="2"/>
        <scheme val="minor"/>
      </rPr>
      <t xml:space="preserve"> and </t>
    </r>
    <r>
      <rPr>
        <b/>
        <sz val="10"/>
        <color theme="1"/>
        <rFont val="Calibri"/>
        <family val="2"/>
        <scheme val="minor"/>
      </rPr>
      <t>afforestation</t>
    </r>
    <r>
      <rPr>
        <sz val="10"/>
        <color theme="1"/>
        <rFont val="Calibri"/>
        <family val="2"/>
        <scheme val="minor"/>
      </rPr>
      <t xml:space="preserve"> in the reserved forests; 
- </t>
    </r>
    <r>
      <rPr>
        <b/>
        <sz val="10"/>
        <color theme="1"/>
        <rFont val="Calibri"/>
        <family val="2"/>
        <scheme val="minor"/>
      </rPr>
      <t>Plantation</t>
    </r>
    <r>
      <rPr>
        <sz val="10"/>
        <color theme="1"/>
        <rFont val="Calibri"/>
        <family val="2"/>
        <scheme val="minor"/>
      </rPr>
      <t xml:space="preserve"> in the island areas of Bangladesh; 
- Continuation of Social and Homestead forestry"
</t>
    </r>
    <r>
      <rPr>
        <sz val="10"/>
        <color rgb="FFFF0000"/>
        <rFont val="Calibri"/>
        <family val="2"/>
        <scheme val="minor"/>
      </rPr>
      <t>These are all considered non-target due to the lack of inclusion of LULUCF in the overall INDC contribution</t>
    </r>
  </si>
  <si>
    <r>
      <t xml:space="preserve">
</t>
    </r>
    <r>
      <rPr>
        <b/>
        <sz val="10"/>
        <color theme="1"/>
        <rFont val="Calibri"/>
        <family val="2"/>
        <scheme val="minor"/>
      </rPr>
      <t/>
    </r>
  </si>
  <si>
    <r>
      <t xml:space="preserve">Reference year: 2008 
Implementation period: 2025 interim target, 2030
Unit: CO2e 
Potential emissions reductions from Industrial Process and Product Use, Agriculture and </t>
    </r>
    <r>
      <rPr>
        <sz val="10"/>
        <color rgb="FFFF0000"/>
        <rFont val="Calibri"/>
        <family val="2"/>
        <scheme val="minor"/>
      </rPr>
      <t>Land Use, Land Use Change and Forestry were not considered</t>
    </r>
    <r>
      <rPr>
        <sz val="10"/>
        <color theme="1"/>
        <rFont val="Calibri"/>
        <family val="2"/>
        <scheme val="minor"/>
      </rPr>
      <t>, although these sectors are included in the baseline inventory and therefore the ‘economy wide’ savings</t>
    </r>
  </si>
  <si>
    <r>
      <t xml:space="preserve">Main Goals of Adaptation:
Horizon 2030
- Reduce the vulnerability of communities to the degradation of forest ecosystems.
- Promote </t>
    </r>
    <r>
      <rPr>
        <b/>
        <sz val="10"/>
        <color theme="1"/>
        <rFont val="Calibri"/>
        <family val="2"/>
        <scheme val="minor"/>
      </rPr>
      <t>agroforestry.</t>
    </r>
    <r>
      <rPr>
        <sz val="10"/>
        <color theme="1"/>
        <rFont val="Calibri"/>
        <family val="2"/>
        <scheme val="minor"/>
      </rPr>
      <t xml:space="preserve">
- Develop </t>
    </r>
    <r>
      <rPr>
        <b/>
        <sz val="10"/>
        <color theme="1"/>
        <rFont val="Calibri"/>
        <family val="2"/>
        <scheme val="minor"/>
      </rPr>
      <t>mangrove</t>
    </r>
    <r>
      <rPr>
        <sz val="10"/>
        <color theme="1"/>
        <rFont val="Calibri"/>
        <family val="2"/>
        <scheme val="minor"/>
      </rPr>
      <t xml:space="preserve"> ecosystems (characteristic coastal forest formations)</t>
    </r>
  </si>
  <si>
    <r>
      <t xml:space="preserve">Reference Year: 2012 
Time period: 2021-2030
Mitigation Unit: CO2e
Contribution based  both on national resources (unconditional contribution) and on the support of the international community (conditional contribution). 
</t>
    </r>
    <r>
      <rPr>
        <b/>
        <sz val="10"/>
        <color theme="1"/>
        <rFont val="Calibri"/>
        <family val="2"/>
        <scheme val="minor"/>
      </rPr>
      <t>Mitigation:</t>
    </r>
    <r>
      <rPr>
        <sz val="10"/>
        <color theme="1"/>
        <rFont val="Calibri"/>
        <family val="2"/>
        <scheme val="minor"/>
      </rPr>
      <t xml:space="preserve"> LULUCF Sector
Increase the carbon sequestration capacity of the country's forest ecosystems through the implementation of sustainable natural forest management and reinforcement of reforestation / planting efforts:
-- Implementation of a </t>
    </r>
    <r>
      <rPr>
        <b/>
        <sz val="10"/>
        <color theme="1"/>
        <rFont val="Calibri"/>
        <family val="2"/>
        <scheme val="minor"/>
      </rPr>
      <t>reforestation</t>
    </r>
    <r>
      <rPr>
        <sz val="10"/>
        <color theme="1"/>
        <rFont val="Calibri"/>
        <family val="2"/>
        <scheme val="minor"/>
      </rPr>
      <t xml:space="preserve"> plan with the aim of creating 15,000 ha of forest plantation per year. (5,000 ha/yr unconditional, and 10,000 ha/yr conditional) </t>
    </r>
    <r>
      <rPr>
        <sz val="10"/>
        <color rgb="FFFF0000"/>
        <rFont val="Calibri"/>
        <family val="2"/>
        <scheme val="minor"/>
      </rPr>
      <t>for 2021-2030 reforestation of 50,000 ha unconditional and 100,000 ha conditional</t>
    </r>
    <r>
      <rPr>
        <sz val="10"/>
        <color theme="1"/>
        <rFont val="Calibri"/>
        <family val="2"/>
        <scheme val="minor"/>
      </rPr>
      <t xml:space="preserve">
Emission Reductions and </t>
    </r>
    <r>
      <rPr>
        <b/>
        <sz val="10"/>
        <color theme="1"/>
        <rFont val="Calibri"/>
        <family val="2"/>
        <scheme val="minor"/>
      </rPr>
      <t>Enhancement of Sinks</t>
    </r>
    <r>
      <rPr>
        <sz val="10"/>
        <color theme="1"/>
        <rFont val="Calibri"/>
        <family val="2"/>
        <scheme val="minor"/>
      </rPr>
      <t xml:space="preserve">
-- </t>
    </r>
    <r>
      <rPr>
        <b/>
        <sz val="10"/>
        <color theme="1"/>
        <rFont val="Calibri"/>
        <family val="2"/>
        <scheme val="minor"/>
      </rPr>
      <t>Unconditional</t>
    </r>
    <r>
      <rPr>
        <sz val="10"/>
        <color theme="1"/>
        <rFont val="Calibri"/>
        <family val="2"/>
        <scheme val="minor"/>
      </rPr>
      <t xml:space="preserve"> objectives related to the LULUCF sector:
- increased cumulative </t>
    </r>
    <r>
      <rPr>
        <b/>
        <sz val="10"/>
        <color theme="1"/>
        <rFont val="Calibri"/>
        <family val="2"/>
        <scheme val="minor"/>
      </rPr>
      <t>carbon sequestration of natural forests</t>
    </r>
    <r>
      <rPr>
        <sz val="10"/>
        <color theme="1"/>
        <rFont val="Calibri"/>
        <family val="2"/>
        <scheme val="minor"/>
      </rPr>
      <t xml:space="preserve"> during the 2021-2030 period by</t>
    </r>
    <r>
      <rPr>
        <b/>
        <sz val="10"/>
        <color theme="1"/>
        <rFont val="Calibri"/>
        <family val="2"/>
        <scheme val="minor"/>
      </rPr>
      <t xml:space="preserve"> </t>
    </r>
    <r>
      <rPr>
        <sz val="10"/>
        <color theme="1"/>
        <rFont val="Calibri"/>
        <family val="2"/>
        <scheme val="minor"/>
      </rPr>
      <t>7.5 Mt CO2 compared to the status quo scenario by reducing the annual deforestation rate by 5,000 ha / year (</t>
    </r>
    <r>
      <rPr>
        <b/>
        <sz val="10"/>
        <color theme="1"/>
        <rFont val="Calibri"/>
        <family val="2"/>
        <scheme val="minor"/>
      </rPr>
      <t>4.8 Mt CO2</t>
    </r>
    <r>
      <rPr>
        <sz val="10"/>
        <color theme="1"/>
        <rFont val="Calibri"/>
        <family val="2"/>
        <scheme val="minor"/>
      </rPr>
      <t xml:space="preserve"> </t>
    </r>
    <r>
      <rPr>
        <b/>
        <sz val="10"/>
        <color theme="1"/>
        <rFont val="Calibri"/>
        <family val="2"/>
        <scheme val="minor"/>
      </rPr>
      <t>(Other))</t>
    </r>
    <r>
      <rPr>
        <sz val="10"/>
        <color theme="1"/>
        <rFont val="Calibri"/>
        <family val="2"/>
        <scheme val="minor"/>
      </rPr>
      <t xml:space="preserve"> and the creation of</t>
    </r>
    <r>
      <rPr>
        <b/>
        <sz val="10"/>
        <color theme="1"/>
        <rFont val="Calibri"/>
        <family val="2"/>
        <scheme val="minor"/>
      </rPr>
      <t xml:space="preserve"> 5,000 ha of forest plantations per year </t>
    </r>
    <r>
      <rPr>
        <sz val="10"/>
        <color theme="1"/>
        <rFont val="Calibri"/>
        <family val="2"/>
        <scheme val="minor"/>
      </rPr>
      <t>(</t>
    </r>
    <r>
      <rPr>
        <b/>
        <sz val="10"/>
        <color theme="1"/>
        <rFont val="Calibri"/>
        <family val="2"/>
        <scheme val="minor"/>
      </rPr>
      <t>2.7 Mt CO2</t>
    </r>
    <r>
      <rPr>
        <sz val="10"/>
        <color theme="1"/>
        <rFont val="Calibri"/>
        <family val="2"/>
        <scheme val="minor"/>
      </rPr>
      <t xml:space="preserve"> (</t>
    </r>
    <r>
      <rPr>
        <sz val="10"/>
        <color rgb="FFFF0000"/>
        <rFont val="Calibri"/>
        <family val="2"/>
        <scheme val="minor"/>
      </rPr>
      <t>planted forest</t>
    </r>
    <r>
      <rPr>
        <sz val="10"/>
        <color theme="1"/>
        <rFont val="Calibri"/>
        <family val="2"/>
        <scheme val="minor"/>
      </rPr>
      <t xml:space="preserve">)). 
-- </t>
    </r>
    <r>
      <rPr>
        <b/>
        <sz val="10"/>
        <color theme="1"/>
        <rFont val="Calibri"/>
        <family val="2"/>
        <scheme val="minor"/>
      </rPr>
      <t>Conditional</t>
    </r>
    <r>
      <rPr>
        <sz val="10"/>
        <color theme="1"/>
        <rFont val="Calibri"/>
        <family val="2"/>
        <scheme val="minor"/>
      </rPr>
      <t xml:space="preserve"> objectives for the LULUCF sector:
- i</t>
    </r>
    <r>
      <rPr>
        <b/>
        <sz val="10"/>
        <color theme="1"/>
        <rFont val="Calibri"/>
        <family val="2"/>
        <scheme val="minor"/>
      </rPr>
      <t>ncreased sequestration of natural forests</t>
    </r>
    <r>
      <rPr>
        <sz val="10"/>
        <color theme="1"/>
        <rFont val="Calibri"/>
        <family val="2"/>
        <scheme val="minor"/>
      </rPr>
      <t xml:space="preserve"> during the 2021-2030 period by 24.5 Mt CO2 through the reduction of the annual deforestation rate of 20,000 ha / year (</t>
    </r>
    <r>
      <rPr>
        <b/>
        <sz val="10"/>
        <color theme="1"/>
        <rFont val="Calibri"/>
        <family val="2"/>
        <scheme val="minor"/>
      </rPr>
      <t>19.1 Mt CO2</t>
    </r>
    <r>
      <rPr>
        <sz val="10"/>
        <color theme="1"/>
        <rFont val="Calibri"/>
        <family val="2"/>
        <scheme val="minor"/>
      </rPr>
      <t xml:space="preserve"> cumulative</t>
    </r>
    <r>
      <rPr>
        <sz val="10"/>
        <color rgb="FFFF0000"/>
        <rFont val="Calibri"/>
        <family val="2"/>
        <scheme val="minor"/>
      </rPr>
      <t>(other))</t>
    </r>
    <r>
      <rPr>
        <sz val="10"/>
        <color theme="1"/>
        <rFont val="Calibri"/>
        <family val="2"/>
        <scheme val="minor"/>
      </rPr>
      <t xml:space="preserve"> and the creation of </t>
    </r>
    <r>
      <rPr>
        <b/>
        <sz val="10"/>
        <color theme="1"/>
        <rFont val="Calibri"/>
        <family val="2"/>
        <scheme val="minor"/>
      </rPr>
      <t>10,000 ha of forest plantations / year</t>
    </r>
    <r>
      <rPr>
        <sz val="10"/>
        <color theme="1"/>
        <rFont val="Calibri"/>
        <family val="2"/>
        <scheme val="minor"/>
      </rPr>
      <t xml:space="preserve"> (</t>
    </r>
    <r>
      <rPr>
        <b/>
        <sz val="10"/>
        <color theme="1"/>
        <rFont val="Calibri"/>
        <family val="2"/>
        <scheme val="minor"/>
      </rPr>
      <t xml:space="preserve">5.4 Mt CO2 </t>
    </r>
    <r>
      <rPr>
        <sz val="10"/>
        <color theme="1"/>
        <rFont val="Calibri"/>
        <family val="2"/>
        <scheme val="minor"/>
      </rPr>
      <t>(cumulative) (</t>
    </r>
    <r>
      <rPr>
        <sz val="10"/>
        <color rgb="FFFF0000"/>
        <rFont val="Calibri"/>
        <family val="2"/>
        <scheme val="minor"/>
      </rPr>
      <t>planted forest</t>
    </r>
    <r>
      <rPr>
        <sz val="10"/>
        <color theme="1"/>
        <rFont val="Calibri"/>
        <family val="2"/>
        <scheme val="minor"/>
      </rPr>
      <t xml:space="preserve">)). </t>
    </r>
    <r>
      <rPr>
        <sz val="10"/>
        <color rgb="FFFF0000"/>
        <rFont val="Calibri"/>
        <family val="2"/>
        <scheme val="minor"/>
      </rPr>
      <t xml:space="preserve">The conditional 'other' 19.1 Mt CO2 is included minus the unconditional 4.8 Mt CO2 and the conditional 5.4 Mt CO2 </t>
    </r>
    <r>
      <rPr>
        <sz val="10"/>
        <color theme="1"/>
        <rFont val="Calibri"/>
        <family val="2"/>
        <scheme val="minor"/>
      </rPr>
      <t xml:space="preserve">
</t>
    </r>
  </si>
  <si>
    <r>
      <t xml:space="preserve">Strategies, Programs and Projects for the Preparation and Implementation of the CDN for Mitigation in the Forestry Sector
Low Carbon and Climate Resilient Development Strategy (2016-2025): </t>
    </r>
    <r>
      <rPr>
        <b/>
        <sz val="9"/>
        <color theme="1"/>
        <rFont val="Calibri"/>
        <family val="2"/>
        <scheme val="minor"/>
      </rPr>
      <t>Enhanced carbon sinks</t>
    </r>
    <r>
      <rPr>
        <sz val="9"/>
        <color theme="1"/>
        <rFont val="Calibri"/>
        <family val="2"/>
        <scheme val="minor"/>
      </rPr>
      <t xml:space="preserve"> and reduced emissions from deforestation and forest degradation:
- Implementation of large-scale </t>
    </r>
    <r>
      <rPr>
        <b/>
        <sz val="9"/>
        <color theme="1"/>
        <rFont val="Calibri"/>
        <family val="2"/>
        <scheme val="minor"/>
      </rPr>
      <t>afforestation</t>
    </r>
    <r>
      <rPr>
        <sz val="9"/>
        <color theme="1"/>
        <rFont val="Calibri"/>
        <family val="2"/>
        <scheme val="minor"/>
      </rPr>
      <t xml:space="preserve"> programs
- Establishment of the different components of the REDD + program
- Development and implementation of sustainable management plans for forest ecosystems
Integrated strategies to promote private plantations for wood energy production in Benin:
- Design and implementation of participatory development plans;
- </t>
    </r>
    <r>
      <rPr>
        <b/>
        <sz val="9"/>
        <color theme="1"/>
        <rFont val="Calibri"/>
        <family val="2"/>
        <scheme val="minor"/>
      </rPr>
      <t>Restoration</t>
    </r>
    <r>
      <rPr>
        <sz val="9"/>
        <color theme="1"/>
        <rFont val="Calibri"/>
        <family val="2"/>
        <scheme val="minor"/>
      </rPr>
      <t xml:space="preserve"> of degraded </t>
    </r>
    <r>
      <rPr>
        <b/>
        <sz val="9"/>
        <color theme="1"/>
        <rFont val="Calibri"/>
        <family val="2"/>
        <scheme val="minor"/>
      </rPr>
      <t>forests;</t>
    </r>
    <r>
      <rPr>
        <sz val="9"/>
        <color theme="1"/>
        <rFont val="Calibri"/>
        <family val="2"/>
        <scheme val="minor"/>
      </rPr>
      <t xml:space="preserve">
- Establishment of a monitoring and protection system for forest areas with modern tools;
- Promotion of the sustainable development of the timber and wood energy sectors
</t>
    </r>
  </si>
  <si>
    <r>
      <t xml:space="preserve">Sectoral Strategies for Implementing Adaptation Objectives
- National Program for Sustainable Management of Natural Resources
- Capacity building strategy on wildland fire management for better adaptation to climate change
- Strategic plan for the development of </t>
    </r>
    <r>
      <rPr>
        <b/>
        <sz val="9"/>
        <color theme="1"/>
        <rFont val="Calibri"/>
        <family val="2"/>
        <scheme val="minor"/>
      </rPr>
      <t>mangrove</t>
    </r>
    <r>
      <rPr>
        <sz val="9"/>
        <color theme="1"/>
        <rFont val="Calibri"/>
        <family val="2"/>
        <scheme val="minor"/>
      </rPr>
      <t xml:space="preserve"> ecosystems
- Strategic Plan for the Development of Non-Timber Forest Products
</t>
    </r>
  </si>
  <si>
    <r>
      <t xml:space="preserve">
Reference year: 2010
Implementation period: 2018-2023 and subsequent 5-year periods 
Unit: CO2
Bhutan will maintain a minimum of 60 percent of total land under forest cover for all time in accordance the Constitution of the Kingdom of Bhutan. Efforts will also be made to maintain current levels of forest cover, which currently stand at 70.46%, through sustainable forest
management and conservation of environmental services.  </t>
    </r>
    <r>
      <rPr>
        <sz val="10"/>
        <color rgb="FFFF0000"/>
        <rFont val="Calibri (Body)_x0000_"/>
      </rPr>
      <t xml:space="preserve">Not counted because this is not an additional measure </t>
    </r>
    <r>
      <rPr>
        <sz val="10"/>
        <color theme="1"/>
        <rFont val="Calibri"/>
        <family val="2"/>
        <scheme val="minor"/>
      </rPr>
      <t xml:space="preserve">
Strategies, plans and actions for low GHG emission development (conditional: "international support will be essential to ensure success in implementing the strategies, plans and actions for low GHG development.")
"1. </t>
    </r>
    <r>
      <rPr>
        <b/>
        <sz val="10"/>
        <color theme="1"/>
        <rFont val="Calibri"/>
        <family val="2"/>
        <scheme val="minor"/>
      </rPr>
      <t>Sustainable forest management</t>
    </r>
    <r>
      <rPr>
        <sz val="10"/>
        <color theme="1"/>
        <rFont val="Calibri"/>
        <family val="2"/>
        <scheme val="minor"/>
      </rPr>
      <t xml:space="preserve"> and conservation of biodiversity to ensure sustained environmental services through:
• Sustainable management of forest management units (FMUs), protected areas, community forests, forest areas outside FMUs, and private forests  
• Enhancing forest information and monitoring infrastructure through national forest inventories and carbon stock assessments
• </t>
    </r>
    <r>
      <rPr>
        <b/>
        <sz val="10"/>
        <color theme="1"/>
        <rFont val="Calibri"/>
        <family val="2"/>
        <scheme val="minor"/>
      </rPr>
      <t xml:space="preserve">Forest fire management </t>
    </r>
    <r>
      <rPr>
        <sz val="10"/>
        <color theme="1"/>
        <rFont val="Calibri"/>
        <family val="2"/>
        <scheme val="minor"/>
      </rPr>
      <t>and r</t>
    </r>
    <r>
      <rPr>
        <b/>
        <sz val="10"/>
        <color theme="1"/>
        <rFont val="Calibri"/>
        <family val="2"/>
        <scheme val="minor"/>
      </rPr>
      <t>ehabilitation of degraded and barren forest lands</t>
    </r>
    <r>
      <rPr>
        <sz val="10"/>
        <color theme="1"/>
        <rFont val="Calibri"/>
        <family val="2"/>
        <scheme val="minor"/>
      </rPr>
      <t xml:space="preserve">" 
"6. Promote climate smart livestock farming practices to contribute towards poverty alleviation and self sufficiency through:
• </t>
    </r>
    <r>
      <rPr>
        <b/>
        <sz val="10"/>
        <color theme="1"/>
        <rFont val="Calibri"/>
        <family val="2"/>
        <scheme val="minor"/>
      </rPr>
      <t>Agroforestry or agro‐silvo pastoral systems</t>
    </r>
    <r>
      <rPr>
        <sz val="10"/>
        <color theme="1"/>
        <rFont val="Calibri"/>
        <family val="2"/>
        <scheme val="minor"/>
      </rPr>
      <t xml:space="preserve"> for fodder production"</t>
    </r>
  </si>
  <si>
    <r>
      <t>Adaptation - Priority Adaptation Needs
"</t>
    </r>
    <r>
      <rPr>
        <b/>
        <sz val="10"/>
        <color theme="1"/>
        <rFont val="Calibri"/>
        <family val="2"/>
        <scheme val="minor"/>
      </rPr>
      <t xml:space="preserve">Sustainable forest management </t>
    </r>
    <r>
      <rPr>
        <sz val="10"/>
        <color theme="1"/>
        <rFont val="Calibri"/>
        <family val="2"/>
        <scheme val="minor"/>
      </rPr>
      <t>and conservation of biodiversity to ensure sustained
environmental services through:
- Sustainable management of forest management units (FMUs), protected areas,
community forests, forest areas outside FMUs, and private forests"</t>
    </r>
  </si>
  <si>
    <r>
      <t xml:space="preserve">Reference year: 2010
Implementation period: 2015-2030
Unit: CO2
2015-2030 Period with </t>
    </r>
    <r>
      <rPr>
        <b/>
        <sz val="10"/>
        <color theme="1"/>
        <rFont val="Calibri"/>
        <family val="2"/>
        <scheme val="minor"/>
      </rPr>
      <t>National Efforts (unconditional)</t>
    </r>
    <r>
      <rPr>
        <sz val="10"/>
        <color theme="1"/>
        <rFont val="Calibri"/>
        <family val="2"/>
        <scheme val="minor"/>
      </rPr>
      <t xml:space="preserve">:
Water: 
- </t>
    </r>
    <r>
      <rPr>
        <b/>
        <sz val="10"/>
        <color theme="1"/>
        <rFont val="Calibri"/>
        <family val="2"/>
        <scheme val="minor"/>
      </rPr>
      <t xml:space="preserve">Restoration of vegetation cover </t>
    </r>
    <r>
      <rPr>
        <sz val="10"/>
        <color theme="1"/>
        <rFont val="Calibri"/>
        <family val="2"/>
        <scheme val="minor"/>
      </rPr>
      <t xml:space="preserve">(trees, grasslands, wetlands and others) to prevent erosion and reduce damage due to adverse climatic events.
Forests &amp; Agriculture: 
- </t>
    </r>
    <r>
      <rPr>
        <b/>
        <sz val="10"/>
        <color theme="1"/>
        <rFont val="Calibri"/>
        <family val="2"/>
        <scheme val="minor"/>
      </rPr>
      <t>Increased</t>
    </r>
    <r>
      <rPr>
        <sz val="10"/>
        <color theme="1"/>
        <rFont val="Calibri"/>
        <family val="2"/>
        <scheme val="minor"/>
      </rPr>
      <t xml:space="preserve"> the surface of </t>
    </r>
    <r>
      <rPr>
        <b/>
        <sz val="10"/>
        <color theme="1"/>
        <rFont val="Calibri"/>
        <family val="2"/>
        <scheme val="minor"/>
      </rPr>
      <t>forested</t>
    </r>
    <r>
      <rPr>
        <sz val="10"/>
        <color theme="1"/>
        <rFont val="Calibri"/>
        <family val="2"/>
        <scheme val="minor"/>
      </rPr>
      <t xml:space="preserve"> and reforested </t>
    </r>
    <r>
      <rPr>
        <b/>
        <sz val="10"/>
        <color theme="1"/>
        <rFont val="Calibri"/>
        <family val="2"/>
        <scheme val="minor"/>
      </rPr>
      <t>areas</t>
    </r>
    <r>
      <rPr>
        <sz val="10"/>
        <color theme="1"/>
        <rFont val="Calibri"/>
        <family val="2"/>
        <scheme val="minor"/>
      </rPr>
      <t xml:space="preserve"> to 4.5 million hectares by 2030 (</t>
    </r>
    <r>
      <rPr>
        <sz val="10"/>
        <color rgb="FFFF0000"/>
        <rFont val="Calibri"/>
        <family val="2"/>
        <scheme val="minor"/>
      </rPr>
      <t>counted as conditional in planted forests/woodlots</t>
    </r>
    <r>
      <rPr>
        <sz val="10"/>
        <color theme="1"/>
        <rFont val="Calibri"/>
        <family val="2"/>
        <scheme val="minor"/>
      </rPr>
      <t xml:space="preserve">)
- </t>
    </r>
    <r>
      <rPr>
        <b/>
        <sz val="10"/>
        <color theme="1"/>
        <rFont val="Calibri"/>
        <family val="2"/>
        <scheme val="minor"/>
      </rPr>
      <t>Increased</t>
    </r>
    <r>
      <rPr>
        <sz val="10"/>
        <color theme="1"/>
        <rFont val="Calibri"/>
        <family val="2"/>
        <scheme val="minor"/>
      </rPr>
      <t xml:space="preserve"> </t>
    </r>
    <r>
      <rPr>
        <b/>
        <sz val="10"/>
        <color theme="1"/>
        <rFont val="Calibri"/>
        <family val="2"/>
        <scheme val="minor"/>
      </rPr>
      <t>forest</t>
    </r>
    <r>
      <rPr>
        <sz val="10"/>
        <color theme="1"/>
        <rFont val="Calibri"/>
        <family val="2"/>
        <scheme val="minor"/>
      </rPr>
      <t xml:space="preserve"> areas </t>
    </r>
    <r>
      <rPr>
        <b/>
        <sz val="10"/>
        <color theme="1"/>
        <rFont val="Calibri"/>
        <family val="2"/>
        <scheme val="minor"/>
      </rPr>
      <t>with</t>
    </r>
    <r>
      <rPr>
        <sz val="10"/>
        <color theme="1"/>
        <rFont val="Calibri"/>
        <family val="2"/>
        <scheme val="minor"/>
      </rPr>
      <t xml:space="preserve"> integrated and </t>
    </r>
    <r>
      <rPr>
        <b/>
        <sz val="10"/>
        <color theme="1"/>
        <rFont val="Calibri"/>
        <family val="2"/>
        <scheme val="minor"/>
      </rPr>
      <t>sustainable community management approaches</t>
    </r>
    <r>
      <rPr>
        <sz val="10"/>
        <color theme="1"/>
        <rFont val="Calibri"/>
        <family val="2"/>
        <scheme val="minor"/>
      </rPr>
      <t xml:space="preserve"> with 16.9 million hectares in 2030, in reference to 3.1 million hectares by 2010" </t>
    </r>
    <r>
      <rPr>
        <sz val="10"/>
        <color rgb="FFFF0000"/>
        <rFont val="Calibri"/>
        <family val="2"/>
        <scheme val="minor"/>
      </rPr>
      <t>Counted for silviculture by subtracting the 2010 reference level (3.1 mha) from 16.9 Mha target for total  2010-2030 increase then converted for 2021-2030 rates = 6,571,429 ha</t>
    </r>
    <r>
      <rPr>
        <sz val="10"/>
        <color theme="1"/>
        <rFont val="Calibri"/>
        <family val="2"/>
        <scheme val="minor"/>
      </rPr>
      <t xml:space="preserve">
- </t>
    </r>
    <r>
      <rPr>
        <b/>
        <sz val="10"/>
        <color theme="1"/>
        <rFont val="Calibri"/>
        <family val="2"/>
        <scheme val="minor"/>
      </rPr>
      <t>Increase</t>
    </r>
    <r>
      <rPr>
        <sz val="10"/>
        <color theme="1"/>
        <rFont val="Calibri"/>
        <family val="2"/>
        <scheme val="minor"/>
      </rPr>
      <t xml:space="preserve"> net </t>
    </r>
    <r>
      <rPr>
        <b/>
        <sz val="10"/>
        <color theme="1"/>
        <rFont val="Calibri"/>
        <family val="2"/>
        <scheme val="minor"/>
      </rPr>
      <t>forest</t>
    </r>
    <r>
      <rPr>
        <sz val="10"/>
        <color theme="1"/>
        <rFont val="Calibri"/>
        <family val="2"/>
        <scheme val="minor"/>
      </rPr>
      <t xml:space="preserve"> </t>
    </r>
    <r>
      <rPr>
        <b/>
        <sz val="10"/>
        <color theme="1"/>
        <rFont val="Calibri"/>
        <family val="2"/>
        <scheme val="minor"/>
      </rPr>
      <t>cover</t>
    </r>
    <r>
      <rPr>
        <sz val="10"/>
        <color theme="1"/>
        <rFont val="Calibri"/>
        <family val="2"/>
        <scheme val="minor"/>
      </rPr>
      <t xml:space="preserve"> more than 54 million hectares by 2030, compared to the 52.5 million of 2010."  </t>
    </r>
    <r>
      <rPr>
        <sz val="10"/>
        <color rgb="FFFF0000"/>
        <rFont val="Calibri"/>
        <family val="2"/>
        <scheme val="minor"/>
      </rPr>
      <t>"Planted Forests" of 1.5 million ha (54 - 52.5 Mha). The 1.5 figure is added to the 4.5 mha by 2030 to determine average annual rate and 2021-2030 totals. The total is 6 Mha *(10/21)  to achieve the total over 2021-2030 via the annual average = 2,857,143 ha</t>
    </r>
    <r>
      <rPr>
        <sz val="10"/>
        <color theme="1"/>
        <rFont val="Calibri"/>
        <family val="2"/>
        <scheme val="minor"/>
      </rPr>
      <t xml:space="preserve">
- Strengthened environmental functions (</t>
    </r>
    <r>
      <rPr>
        <b/>
        <sz val="10"/>
        <color theme="1"/>
        <rFont val="Calibri"/>
        <family val="2"/>
        <scheme val="minor"/>
      </rPr>
      <t>carbon capture and storage, organic matter and soil fertility, biodiversity conservation and water availability</t>
    </r>
    <r>
      <rPr>
        <sz val="10"/>
        <color theme="1"/>
        <rFont val="Calibri"/>
        <family val="2"/>
        <scheme val="minor"/>
      </rPr>
      <t xml:space="preserve">) in about 29 million hectares by 2030;" </t>
    </r>
    <r>
      <rPr>
        <sz val="10"/>
        <color rgb="FFFF0000"/>
        <rFont val="Calibri (Body)_x0000_"/>
      </rPr>
      <t>counted as restoration/other with 29 Mha * (10/21) to convert to 2021-2030 implementation = 13,809,523 ha</t>
    </r>
    <r>
      <rPr>
        <sz val="10"/>
        <color theme="1"/>
        <rFont val="Calibri"/>
        <family val="2"/>
        <scheme val="minor"/>
      </rPr>
      <t xml:space="preserve">
Period 2015-2030 with International Cooperation </t>
    </r>
    <r>
      <rPr>
        <b/>
        <sz val="10"/>
        <color theme="1"/>
        <rFont val="Calibri"/>
        <family val="2"/>
        <scheme val="minor"/>
      </rPr>
      <t>(Conditional)</t>
    </r>
    <r>
      <rPr>
        <sz val="10"/>
        <color theme="1"/>
        <rFont val="Calibri"/>
        <family val="2"/>
        <scheme val="minor"/>
      </rPr>
      <t xml:space="preserve">
- Community forest management has increased sevenfold in the area of forest management in 2030.
- Increased reforestation by 6 million hectares by 2030. 
"</t>
    </r>
    <r>
      <rPr>
        <b/>
        <sz val="10"/>
        <color theme="1"/>
        <rFont val="Calibri"/>
        <family val="2"/>
        <scheme val="minor"/>
      </rPr>
      <t>Increased reforestation</t>
    </r>
    <r>
      <rPr>
        <sz val="10"/>
        <color theme="1"/>
        <rFont val="Calibri"/>
        <family val="2"/>
        <scheme val="minor"/>
      </rPr>
      <t xml:space="preserve"> by 6 million hectares by 2030." </t>
    </r>
    <r>
      <rPr>
        <sz val="10"/>
        <color rgb="FFFF0000"/>
        <rFont val="Calibri (Body)_x0000_"/>
      </rPr>
      <t>Counted as conditional for 1.5 million hectares (subtracting 4 million unconditional figure)</t>
    </r>
  </si>
  <si>
    <r>
      <t xml:space="preserve">"Forest and agriculture. Increase the capacity of joint adaptation and mitigation through the comprehensive and </t>
    </r>
    <r>
      <rPr>
        <b/>
        <sz val="10"/>
        <color theme="1"/>
        <rFont val="Calibri"/>
        <family val="2"/>
        <scheme val="minor"/>
      </rPr>
      <t>sustainable management of forests</t>
    </r>
    <r>
      <rPr>
        <sz val="10"/>
        <color theme="1"/>
        <rFont val="Calibri"/>
        <family val="2"/>
        <scheme val="minor"/>
      </rPr>
      <t>."
"a focus on "</t>
    </r>
    <r>
      <rPr>
        <b/>
        <sz val="10"/>
        <color theme="1"/>
        <rFont val="Calibri"/>
        <family val="2"/>
        <scheme val="minor"/>
      </rPr>
      <t>joint mitigation/adaptation actions</t>
    </r>
    <r>
      <rPr>
        <sz val="10"/>
        <color theme="1"/>
        <rFont val="Calibri"/>
        <family val="2"/>
        <scheme val="minor"/>
      </rPr>
      <t xml:space="preserve">" </t>
    </r>
  </si>
  <si>
    <t xml:space="preserve">
"All the values (total emission) provided in the baseline, as well as in the given projections, are
calculated without the absorption potential (emission sink) of forestry sector. Although the forestry sector is not included in the presented balance of emissions, it is important to note that the value of sequestration capacity is app. 6.470 GgCO2 in 2015 (1990 sinks – 7,423 GgCO2), and that the emission projections intend to keep it on that level."</t>
  </si>
  <si>
    <r>
      <t xml:space="preserve">Economy-wide, in particular, as determined by decisions of the UNFCCC Conference of the Parties on reporting covering the following sectors: 
-  Land-use change and forestry (sinks) 
- Changes in forest and other woody biomass stocks
To conclude: provided that Bosnia-Herzegovina is granted access to international development/financial mechanisms and that the relevant institutions are willing to absorb and cost-effectively use international mechanisms for the above mitigation activities </t>
    </r>
    <r>
      <rPr>
        <b/>
        <sz val="10"/>
        <color theme="1"/>
        <rFont val="Calibri"/>
        <family val="2"/>
        <scheme val="minor"/>
      </rPr>
      <t>(conditional)</t>
    </r>
  </si>
  <si>
    <r>
      <t xml:space="preserve">Contribution: Brazil intends to commit to reduce greenhouse gas emissions by 37% below 2005 levels in 2025.
Coverage: economy-wide
</t>
    </r>
    <r>
      <rPr>
        <b/>
        <sz val="10"/>
        <color theme="1"/>
        <rFont val="Calibri"/>
        <family val="2"/>
        <scheme val="minor"/>
      </rPr>
      <t/>
    </r>
  </si>
  <si>
    <r>
      <t xml:space="preserve">Mitigation Contribution: 
Implementation period: ends in 2035 </t>
    </r>
    <r>
      <rPr>
        <sz val="10"/>
        <color rgb="FFFF0000"/>
        <rFont val="Calibri (Body)"/>
      </rPr>
      <t>Different reference years are being used for different industries. As per methodology, we will assume it is the implementation period 2021-2035 and will convert relvent targetst to fit into 2021-2030 timeframe.</t>
    </r>
    <r>
      <rPr>
        <sz val="10"/>
        <color theme="1"/>
        <rFont val="Calibri"/>
        <family val="2"/>
        <scheme val="minor"/>
      </rPr>
      <t xml:space="preserve">
"Forestry sector: to </t>
    </r>
    <r>
      <rPr>
        <b/>
        <sz val="10"/>
        <color theme="1"/>
        <rFont val="Calibri"/>
        <family val="2"/>
        <scheme val="minor"/>
      </rPr>
      <t xml:space="preserve">increase the total gazette forest reserves </t>
    </r>
    <r>
      <rPr>
        <sz val="10"/>
        <color theme="1"/>
        <rFont val="Calibri"/>
        <family val="2"/>
        <scheme val="minor"/>
      </rPr>
      <t xml:space="preserve">to 55% of total land area, compared to the current levels of 41%." </t>
    </r>
    <r>
      <rPr>
        <sz val="10"/>
        <color rgb="FFFF0000"/>
        <rFont val="Calibri (Body)"/>
      </rPr>
      <t xml:space="preserve">Total land area is 5,270 km sq*(14% difference) = 737.8 sqkm converted to ha = 73,780 ha *(10/15) for 2021-2035 = 49,186 ha. Counted in Silviculture. </t>
    </r>
    <r>
      <rPr>
        <sz val="10"/>
        <color theme="1"/>
        <rFont val="Calibri"/>
        <family val="2"/>
        <scheme val="minor"/>
      </rPr>
      <t xml:space="preserve">
</t>
    </r>
  </si>
  <si>
    <r>
      <t xml:space="preserve">from Mitigation section "2.3.2 The need for a NAMA framework"
"The proposed mitigation measures contribute to the achievement of the Government’s objective, i.e. the </t>
    </r>
    <r>
      <rPr>
        <b/>
        <sz val="11"/>
        <color theme="1"/>
        <rFont val="Calibri"/>
        <family val="2"/>
        <scheme val="minor"/>
      </rPr>
      <t>restoration of degraded land</t>
    </r>
    <r>
      <rPr>
        <sz val="11"/>
        <color theme="1"/>
        <rFont val="Calibri"/>
        <family val="2"/>
        <scheme val="minor"/>
      </rPr>
      <t xml:space="preserve"> at the rate of 30,000 ha/yr, (</t>
    </r>
    <r>
      <rPr>
        <sz val="11"/>
        <color rgb="FFFF0000"/>
        <rFont val="Calibri"/>
        <family val="2"/>
        <scheme val="minor"/>
      </rPr>
      <t>30,000*10= 300,000 ha in restoration/other</t>
    </r>
    <r>
      <rPr>
        <sz val="11"/>
        <color theme="1"/>
        <rFont val="Calibri"/>
        <family val="2"/>
        <scheme val="minor"/>
      </rPr>
      <t xml:space="preserve">)
"the </t>
    </r>
    <r>
      <rPr>
        <b/>
        <sz val="11"/>
        <color theme="1"/>
        <rFont val="Calibri"/>
        <family val="2"/>
        <scheme val="minor"/>
      </rPr>
      <t>increase of natural forests</t>
    </r>
    <r>
      <rPr>
        <sz val="11"/>
        <color theme="1"/>
        <rFont val="Calibri"/>
        <family val="2"/>
        <scheme val="minor"/>
      </rPr>
      <t xml:space="preserve"> from 170,000 to 500,000 ha, (</t>
    </r>
    <r>
      <rPr>
        <sz val="11"/>
        <color rgb="FFFF0000"/>
        <rFont val="Calibri"/>
        <family val="2"/>
        <scheme val="minor"/>
      </rPr>
      <t>500,000-170,000 = 330,000 ha planted woodlots</t>
    </r>
    <r>
      <rPr>
        <sz val="11"/>
        <color theme="1"/>
        <rFont val="Calibri"/>
        <family val="2"/>
        <scheme val="minor"/>
      </rPr>
      <t xml:space="preserve">)
</t>
    </r>
  </si>
  <si>
    <r>
      <t xml:space="preserve">
Reference year: 2007
Implementation period: 2020-2030</t>
    </r>
    <r>
      <rPr>
        <sz val="10"/>
        <color rgb="FFFF0000"/>
        <rFont val="Calibri (Body)"/>
      </rPr>
      <t xml:space="preserve"> 
</t>
    </r>
    <r>
      <rPr>
        <sz val="10"/>
        <color theme="1"/>
        <rFont val="Calibri (Body)"/>
      </rPr>
      <t>Unit: CO2eq</t>
    </r>
    <r>
      <rPr>
        <sz val="10"/>
        <color rgb="FFFF0000"/>
        <rFont val="Calibri (Body)"/>
      </rPr>
      <t xml:space="preserve">
Projects-based NDC (treated as sectoral)
</t>
    </r>
    <r>
      <rPr>
        <sz val="10"/>
        <color theme="1"/>
        <rFont val="Calibri"/>
        <family val="2"/>
        <scheme val="minor"/>
      </rPr>
      <t xml:space="preserve">
</t>
    </r>
  </si>
  <si>
    <r>
      <rPr>
        <b/>
        <sz val="10"/>
        <color theme="1"/>
        <rFont val="Calibri"/>
        <family val="2"/>
        <scheme val="minor"/>
      </rPr>
      <t xml:space="preserve">Conditional: </t>
    </r>
    <r>
      <rPr>
        <sz val="10"/>
        <color theme="1"/>
        <rFont val="Calibri"/>
        <family val="2"/>
        <scheme val="minor"/>
      </rPr>
      <t xml:space="preserve">
"Animal Husbandry sector: 75,000 ha of degraded land rehabilitated each year for forestry and pastoral uses = 1,125,000 ha by 2030; (</t>
    </r>
    <r>
      <rPr>
        <sz val="10"/>
        <color rgb="FFFF0000"/>
        <rFont val="Calibri"/>
        <family val="2"/>
        <scheme val="minor"/>
      </rPr>
      <t>minus 2020 baseline of 375,0000 ha = 750,000 ha</t>
    </r>
    <r>
      <rPr>
        <sz val="10"/>
        <color theme="1"/>
        <rFont val="Calibri"/>
        <family val="2"/>
        <scheme val="minor"/>
      </rPr>
      <t xml:space="preserve">) 3,330,000 tons sequestered per year in 2030" </t>
    </r>
    <r>
      <rPr>
        <sz val="10"/>
        <color rgb="FFFF0000"/>
        <rFont val="Calibri (Body)"/>
      </rPr>
      <t>improved fallow</t>
    </r>
    <r>
      <rPr>
        <sz val="10"/>
        <color theme="1"/>
        <rFont val="Calibri"/>
        <family val="2"/>
        <scheme val="minor"/>
      </rPr>
      <t xml:space="preserve">
"Forests/land-use change: 
- 2000 ha of </t>
    </r>
    <r>
      <rPr>
        <b/>
        <sz val="10"/>
        <color theme="1"/>
        <rFont val="Calibri"/>
        <family val="2"/>
        <scheme val="minor"/>
      </rPr>
      <t xml:space="preserve">stream banks rehabilitated and access-protected </t>
    </r>
    <r>
      <rPr>
        <sz val="10"/>
        <color theme="1"/>
        <rFont val="Calibri"/>
        <family val="2"/>
        <scheme val="minor"/>
      </rPr>
      <t>each year = 30,000 ha by 2030 (</t>
    </r>
    <r>
      <rPr>
        <sz val="10"/>
        <color rgb="FFFF0000"/>
        <rFont val="Calibri"/>
        <family val="2"/>
        <scheme val="minor"/>
      </rPr>
      <t xml:space="preserve">minus baseline of 10,000 ha in 2020 = 20,000 ha)  </t>
    </r>
    <r>
      <rPr>
        <sz val="10"/>
        <rFont val="Calibri"/>
        <family val="2"/>
        <scheme val="minor"/>
      </rPr>
      <t>and</t>
    </r>
    <r>
      <rPr>
        <sz val="10"/>
        <color rgb="FFFF0000"/>
        <rFont val="Calibri"/>
        <family val="2"/>
        <scheme val="minor"/>
      </rPr>
      <t xml:space="preserve"> </t>
    </r>
    <r>
      <rPr>
        <sz val="10"/>
        <rFont val="Calibri"/>
        <family val="2"/>
        <scheme val="minor"/>
      </rPr>
      <t>60,000 tons CO2 sequestered in 2030</t>
    </r>
    <r>
      <rPr>
        <sz val="10"/>
        <color theme="1"/>
        <rFont val="Calibri"/>
        <family val="2"/>
        <scheme val="minor"/>
      </rPr>
      <t xml:space="preserve">  </t>
    </r>
    <r>
      <rPr>
        <sz val="10"/>
        <color rgb="FFFF0000"/>
        <rFont val="Calibri (Body)"/>
      </rPr>
      <t xml:space="preserve">watershed restoration
</t>
    </r>
    <r>
      <rPr>
        <sz val="10"/>
        <color theme="1"/>
        <rFont val="Calibri"/>
        <family val="2"/>
        <scheme val="minor"/>
      </rPr>
      <t xml:space="preserve">
12 regions (CT) or 180 communes, in cooperation with grassroots communities, create and organise one biodiversity conservation area each with a commune or regional focus, at least 5,000 ha in area. The 2030 target is 900,000 ha of </t>
    </r>
    <r>
      <rPr>
        <b/>
        <sz val="10"/>
        <color theme="1"/>
        <rFont val="Calibri"/>
        <family val="2"/>
        <scheme val="minor"/>
      </rPr>
      <t>reforestation</t>
    </r>
    <r>
      <rPr>
        <sz val="10"/>
        <color theme="1"/>
        <rFont val="Calibri"/>
        <family val="2"/>
        <scheme val="minor"/>
      </rPr>
      <t>/conservation (</t>
    </r>
    <r>
      <rPr>
        <sz val="10"/>
        <color rgb="FFFF0000"/>
        <rFont val="Calibri"/>
        <family val="2"/>
        <scheme val="minor"/>
      </rPr>
      <t>minus the 2020 baseline of 150,000 = 750,000 ha</t>
    </r>
    <r>
      <rPr>
        <sz val="10"/>
        <color theme="1"/>
        <rFont val="Calibri"/>
        <family val="2"/>
        <scheme val="minor"/>
      </rPr>
      <t xml:space="preserve">) and 9,360,000 tCO2 seq in 2030.
200 rural communes develop and implement, with the support of the government or NGO’s, </t>
    </r>
    <r>
      <rPr>
        <b/>
        <sz val="10"/>
        <color theme="1"/>
        <rFont val="Calibri"/>
        <family val="2"/>
        <scheme val="minor"/>
      </rPr>
      <t xml:space="preserve">assisted natural regeneration </t>
    </r>
    <r>
      <rPr>
        <sz val="10"/>
        <color theme="1"/>
        <rFont val="Calibri"/>
        <family val="2"/>
        <scheme val="minor"/>
      </rPr>
      <t>projects with the participation of at least 5 village communities each: 2030 target os 800,000 ha (</t>
    </r>
    <r>
      <rPr>
        <sz val="10"/>
        <color rgb="FFFF0000"/>
        <rFont val="Calibri"/>
        <family val="2"/>
        <scheme val="minor"/>
      </rPr>
      <t>minus 2020 baseline of 200,000 ha = 600,000 ha</t>
    </r>
    <r>
      <rPr>
        <sz val="10"/>
        <color theme="1"/>
        <rFont val="Calibri"/>
        <family val="2"/>
        <scheme val="minor"/>
      </rPr>
      <t xml:space="preserve">) and in 2030 sequesters 1,600,000 tCO2" 
</t>
    </r>
  </si>
  <si>
    <r>
      <t xml:space="preserve">
</t>
    </r>
    <r>
      <rPr>
        <b/>
        <sz val="10"/>
        <color theme="1"/>
        <rFont val="Calibri"/>
        <family val="2"/>
        <scheme val="minor"/>
      </rPr>
      <t xml:space="preserve">Unconditional </t>
    </r>
    <r>
      <rPr>
        <sz val="10"/>
        <color theme="1"/>
        <rFont val="Calibri"/>
        <family val="2"/>
        <scheme val="minor"/>
      </rPr>
      <t>Objective:</t>
    </r>
    <r>
      <rPr>
        <b/>
        <sz val="10"/>
        <color theme="1"/>
        <rFont val="Calibri"/>
        <family val="2"/>
        <scheme val="minor"/>
      </rPr>
      <t xml:space="preserve"> </t>
    </r>
    <r>
      <rPr>
        <sz val="10"/>
        <color theme="1"/>
        <rFont val="Calibri"/>
        <family val="2"/>
        <scheme val="minor"/>
      </rPr>
      <t xml:space="preserve">
"Under the </t>
    </r>
    <r>
      <rPr>
        <b/>
        <sz val="10"/>
        <color theme="1"/>
        <rFont val="Calibri"/>
        <family val="2"/>
        <scheme val="minor"/>
      </rPr>
      <t>National Reforestation Programme</t>
    </r>
    <r>
      <rPr>
        <sz val="10"/>
        <color theme="1"/>
        <rFont val="Calibri"/>
        <family val="2"/>
        <scheme val="minor"/>
      </rPr>
      <t>, Burundi has undertaken to increase its carbon dioxide gas well through 4,000 hectares of annual reforestation over the course of 15 years, beginning in 2016" (</t>
    </r>
    <r>
      <rPr>
        <sz val="10"/>
        <color rgb="FFFF0000"/>
        <rFont val="Calibri"/>
        <family val="2"/>
        <scheme val="minor"/>
      </rPr>
      <t>4,000 ha for 2021-2030 = 40,000 ha planted forest</t>
    </r>
    <r>
      <rPr>
        <sz val="10"/>
        <color theme="1"/>
        <rFont val="Calibri"/>
        <family val="2"/>
        <scheme val="minor"/>
      </rPr>
      <t xml:space="preserve">)
</t>
    </r>
    <r>
      <rPr>
        <b/>
        <sz val="10"/>
        <color theme="1"/>
        <rFont val="Calibri"/>
        <family val="2"/>
        <scheme val="minor"/>
      </rPr>
      <t xml:space="preserve">Conditional </t>
    </r>
    <r>
      <rPr>
        <sz val="10"/>
        <color theme="1"/>
        <rFont val="Calibri"/>
        <family val="2"/>
        <scheme val="minor"/>
      </rPr>
      <t>Objective:</t>
    </r>
    <r>
      <rPr>
        <b/>
        <sz val="10"/>
        <color theme="1"/>
        <rFont val="Calibri"/>
        <family val="2"/>
        <scheme val="minor"/>
      </rPr>
      <t xml:space="preserve"> </t>
    </r>
    <r>
      <rPr>
        <sz val="10"/>
        <color theme="1"/>
        <rFont val="Calibri"/>
        <family val="2"/>
        <scheme val="minor"/>
      </rPr>
      <t xml:space="preserve">
"- Forestry:(i) r</t>
    </r>
    <r>
      <rPr>
        <b/>
        <sz val="10"/>
        <color theme="1"/>
        <rFont val="Calibri"/>
        <family val="2"/>
        <scheme val="minor"/>
      </rPr>
      <t>eforestation of 8,000 ha/year</t>
    </r>
    <r>
      <rPr>
        <sz val="10"/>
        <color theme="1"/>
        <rFont val="Calibri"/>
        <family val="2"/>
        <scheme val="minor"/>
      </rPr>
      <t xml:space="preserve"> during 15 years, beginning in 2016; (ii) replacement of 100% of traditional charcoal kilns and traditional home ovens by 2030;" (</t>
    </r>
    <r>
      <rPr>
        <sz val="10"/>
        <color rgb="FFFF0000"/>
        <rFont val="Calibri (Body)"/>
      </rPr>
      <t xml:space="preserve">8,000 ha/yr minus the 4,000 ha unconditional target = 4,000 ha/year for 2021-2030 = 40,000 ha planted forests) 
</t>
    </r>
    <r>
      <rPr>
        <sz val="10"/>
        <color theme="1"/>
        <rFont val="Calibri (Body)"/>
      </rPr>
      <t xml:space="preserve">
</t>
    </r>
  </si>
  <si>
    <r>
      <t xml:space="preserve">Adaptation Needs
"Promotion of intensified water-efficient agriculture: - Develop an agro-ecological approach (soil fertility management practices, use of manure and compost, development of </t>
    </r>
    <r>
      <rPr>
        <b/>
        <sz val="9"/>
        <color theme="1"/>
        <rFont val="Calibri"/>
        <family val="2"/>
        <scheme val="minor"/>
      </rPr>
      <t>agroforestry,</t>
    </r>
    <r>
      <rPr>
        <sz val="9"/>
        <color theme="1"/>
        <rFont val="Calibri"/>
        <family val="2"/>
        <scheme val="minor"/>
      </rPr>
      <t xml:space="preserve"> and water and soil conservation)"
Table 2: Sectoral policies and strategies in place for adaptation to climate change:
National Forestry Policy of Burundi (2012): Development and rational management of forest resources: </t>
    </r>
    <r>
      <rPr>
        <b/>
        <sz val="9"/>
        <color theme="1"/>
        <rFont val="Calibri"/>
        <family val="2"/>
        <scheme val="minor"/>
      </rPr>
      <t>raising the forest cover rate to 20% by 2025</t>
    </r>
    <r>
      <rPr>
        <sz val="9"/>
        <color theme="1"/>
        <rFont val="Calibri"/>
        <family val="2"/>
        <scheme val="minor"/>
      </rPr>
      <t xml:space="preserve"> (</t>
    </r>
    <r>
      <rPr>
        <sz val="9"/>
        <color rgb="FFFF0000"/>
        <rFont val="Calibri"/>
        <family val="2"/>
        <scheme val="minor"/>
      </rPr>
      <t>land area: 2.568 Mha and forest cover in 2015: 276,000 ha or 10.7% = goal is 513,600 ha by 2025, an increase of 108,000 ha during 2021-2025)</t>
    </r>
    <r>
      <rPr>
        <sz val="9"/>
        <color theme="1"/>
        <rFont val="Calibri"/>
        <family val="2"/>
        <scheme val="minor"/>
      </rPr>
      <t xml:space="preserve">
Promotion of forest resources Human and institutional capacity building</t>
    </r>
  </si>
  <si>
    <r>
      <t xml:space="preserve">
Contribution from the LULUCF Sector
In accordance with the National Forest Programme (2010-2029), Cambodia is striving to increase and maintain the forest cover at 60% of the total land
area, from an estimate of 57% in 2010. This will be achieved in particular through: Reclassification of forest areas to avoid deforestation (</t>
    </r>
    <r>
      <rPr>
        <sz val="10"/>
        <color rgb="FFFF0000"/>
        <rFont val="Calibri"/>
        <family val="2"/>
        <scheme val="minor"/>
      </rPr>
      <t>Land area</t>
    </r>
    <r>
      <rPr>
        <sz val="10"/>
        <color rgb="FFFF0000"/>
        <rFont val="Calibri (Body)"/>
      </rPr>
      <t xml:space="preserve"> in Cambodia = 176,520 sq.km = 17,652,000 hectares and forest area in 2015 = 9,457,000 ha or 53.8%; to reach 60% by 2030 there will need to be an increase of 675,125 ha during 2021-2030)
</t>
    </r>
    <r>
      <rPr>
        <sz val="10"/>
        <rFont val="Calibri (Body)"/>
      </rPr>
      <t xml:space="preserve">
"actions for LULUCF are presented as a conditional contribution"</t>
    </r>
  </si>
  <si>
    <r>
      <t>The 2016-2025 intervention strategy (unencrypted) results in a preliminary five-year action plan for 2016-2020 (</t>
    </r>
    <r>
      <rPr>
        <sz val="11"/>
        <color rgb="FFFF0000"/>
        <rFont val="Calibri"/>
        <family val="2"/>
        <scheme val="minor"/>
      </rPr>
      <t>not included</t>
    </r>
    <r>
      <rPr>
        <sz val="11"/>
        <color theme="1"/>
        <rFont val="Calibri"/>
        <family val="2"/>
        <scheme val="minor"/>
      </rPr>
      <t xml:space="preserve">), broken down into 20 program sheets grouped below by general themes.
"Program 05: Coastal Protection and Development against the effects of climate change; </t>
    </r>
    <r>
      <rPr>
        <b/>
        <sz val="11"/>
        <color theme="1"/>
        <rFont val="Calibri"/>
        <family val="2"/>
        <scheme val="minor"/>
      </rPr>
      <t>Restoration</t>
    </r>
    <r>
      <rPr>
        <sz val="11"/>
        <color theme="1"/>
        <rFont val="Calibri"/>
        <family val="2"/>
        <scheme val="minor"/>
      </rPr>
      <t xml:space="preserve"> and management </t>
    </r>
    <r>
      <rPr>
        <b/>
        <sz val="11"/>
        <color theme="1"/>
        <rFont val="Calibri"/>
        <family val="2"/>
        <scheme val="minor"/>
      </rPr>
      <t>of</t>
    </r>
    <r>
      <rPr>
        <sz val="11"/>
        <color theme="1"/>
        <rFont val="Calibri"/>
        <family val="2"/>
        <scheme val="minor"/>
      </rPr>
      <t xml:space="preserve"> </t>
    </r>
    <r>
      <rPr>
        <b/>
        <sz val="11"/>
        <color theme="1"/>
        <rFont val="Calibri"/>
        <family val="2"/>
        <scheme val="minor"/>
      </rPr>
      <t>mangroves;</t>
    </r>
    <r>
      <rPr>
        <sz val="11"/>
        <color theme="1"/>
        <rFont val="Calibri"/>
        <family val="2"/>
        <scheme val="minor"/>
      </rPr>
      <t xml:space="preserve"> Use of resources Adaptation of infrastructures"
"Program 19: Reducing the vulnerability of forests to climate change in Cameroon: inventories, management and conservation of forest blocks, </t>
    </r>
    <r>
      <rPr>
        <b/>
        <sz val="11"/>
        <color theme="1"/>
        <rFont val="Calibri"/>
        <family val="2"/>
        <scheme val="minor"/>
      </rPr>
      <t>restoration</t>
    </r>
    <r>
      <rPr>
        <sz val="11"/>
        <color theme="1"/>
        <rFont val="Calibri"/>
        <family val="2"/>
        <scheme val="minor"/>
      </rPr>
      <t xml:space="preserve"> </t>
    </r>
    <r>
      <rPr>
        <b/>
        <sz val="11"/>
        <color theme="1"/>
        <rFont val="Calibri"/>
        <family val="2"/>
        <scheme val="minor"/>
      </rPr>
      <t>of</t>
    </r>
    <r>
      <rPr>
        <sz val="11"/>
        <color theme="1"/>
        <rFont val="Calibri"/>
        <family val="2"/>
        <scheme val="minor"/>
      </rPr>
      <t xml:space="preserve"> </t>
    </r>
    <r>
      <rPr>
        <b/>
        <sz val="11"/>
        <color theme="1"/>
        <rFont val="Calibri"/>
        <family val="2"/>
        <scheme val="minor"/>
      </rPr>
      <t>forest</t>
    </r>
    <r>
      <rPr>
        <sz val="11"/>
        <color theme="1"/>
        <rFont val="Calibri"/>
        <family val="2"/>
        <scheme val="minor"/>
      </rPr>
      <t xml:space="preserve"> cover, especially in sensitive areas (source heads, banks, etc.); village </t>
    </r>
    <r>
      <rPr>
        <b/>
        <sz val="11"/>
        <color theme="1"/>
        <rFont val="Calibri"/>
        <family val="2"/>
        <scheme val="minor"/>
      </rPr>
      <t>agroforestry;</t>
    </r>
    <r>
      <rPr>
        <sz val="11"/>
        <color theme="1"/>
        <rFont val="Calibri"/>
        <family val="2"/>
        <scheme val="minor"/>
      </rPr>
      <t xml:space="preserve"> recovery of vegetable waste; development of in situ transformations; biodiversity conservation; trafficking and poaching management; bushfire management"</t>
    </r>
  </si>
  <si>
    <r>
      <t xml:space="preserve">Priority adaptation actions include:
"Promoting and improving the adaptive capacity of communities, especially through community based adaptation actions, and </t>
    </r>
    <r>
      <rPr>
        <b/>
        <sz val="10"/>
        <color theme="1"/>
        <rFont val="Calibri"/>
        <family val="2"/>
        <scheme val="minor"/>
      </rPr>
      <t>restoring</t>
    </r>
    <r>
      <rPr>
        <sz val="10"/>
        <color theme="1"/>
        <rFont val="Calibri"/>
        <family val="2"/>
        <scheme val="minor"/>
      </rPr>
      <t xml:space="preserve"> the </t>
    </r>
    <r>
      <rPr>
        <b/>
        <sz val="10"/>
        <color theme="1"/>
        <rFont val="Calibri"/>
        <family val="2"/>
        <scheme val="minor"/>
      </rPr>
      <t>natural</t>
    </r>
    <r>
      <rPr>
        <sz val="10"/>
        <color theme="1"/>
        <rFont val="Calibri"/>
        <family val="2"/>
        <scheme val="minor"/>
      </rPr>
      <t xml:space="preserve"> </t>
    </r>
    <r>
      <rPr>
        <b/>
        <sz val="10"/>
        <color theme="1"/>
        <rFont val="Calibri"/>
        <family val="2"/>
        <scheme val="minor"/>
      </rPr>
      <t>ecology</t>
    </r>
    <r>
      <rPr>
        <sz val="10"/>
        <color theme="1"/>
        <rFont val="Calibri"/>
        <family val="2"/>
        <scheme val="minor"/>
      </rPr>
      <t xml:space="preserve"> </t>
    </r>
    <r>
      <rPr>
        <b/>
        <sz val="10"/>
        <color theme="1"/>
        <rFont val="Calibri"/>
        <family val="2"/>
        <scheme val="minor"/>
      </rPr>
      <t>system</t>
    </r>
    <r>
      <rPr>
        <sz val="10"/>
        <color theme="1"/>
        <rFont val="Calibri"/>
        <family val="2"/>
        <scheme val="minor"/>
      </rPr>
      <t xml:space="preserve"> to respond to climate change;"</t>
    </r>
  </si>
  <si>
    <r>
      <t xml:space="preserve">"Approach to LULUCF Emissions: The emissions of this important sector in Cameroon will have to be analyzed more precisely by 2020 in order to be integrated into the overall objective. This can be done thanks to a better knowledge of the areas by type of soil." 
"Reduction of GHG emissions by 32% compared to a baseline scenario for the target year (2035), and conditional on support from the international community in the form of financing, capacity building actions and transfer of technologies." and "Scenario INDC: (i) greening (intensification, sedentarisation) of agricultural policy; (ii) </t>
    </r>
    <r>
      <rPr>
        <b/>
        <sz val="10"/>
        <color theme="1"/>
        <rFont val="Calibri"/>
        <family val="2"/>
        <scheme val="minor"/>
      </rPr>
      <t>sustainable forest management</t>
    </r>
    <r>
      <rPr>
        <sz val="10"/>
        <color theme="1"/>
        <rFont val="Calibri"/>
        <family val="2"/>
        <scheme val="minor"/>
      </rPr>
      <t>; (iii) increased energy supply and improved energy efficiency; (iv) 25% renewable energy in the electricity mix by 2035."
"Assumptions and Methological Approaches
Sectors/sources covered: Agriculture, Energy, Forest, Waste - (excluding LULUCF for the reduction target)" (</t>
    </r>
    <r>
      <rPr>
        <sz val="10"/>
        <color rgb="FFFF0000"/>
        <rFont val="Calibri"/>
        <family val="2"/>
        <scheme val="minor"/>
      </rPr>
      <t>excluded from 32% reduction target for overall INDC</t>
    </r>
    <r>
      <rPr>
        <sz val="10"/>
        <color theme="1"/>
        <rFont val="Calibri"/>
        <family val="2"/>
        <scheme val="minor"/>
      </rPr>
      <t>)
Cost-benefit analysis Impacts on greenhouse gas emissions: The low-carbon scenario would allow a 33% decrease in emissions in 2035 compared to the reference scenario. (</t>
    </r>
    <r>
      <rPr>
        <sz val="10"/>
        <color rgb="FFFF0000"/>
        <rFont val="Calibri"/>
        <family val="2"/>
        <scheme val="minor"/>
      </rPr>
      <t>this is across Agriculture, Energy, Forest and Waste</t>
    </r>
    <r>
      <rPr>
        <sz val="10"/>
        <color theme="1"/>
        <rFont val="Calibri"/>
        <family val="2"/>
        <scheme val="minor"/>
      </rPr>
      <t xml:space="preserve">)
"Mitigation Actions: Cameroon intends to implement the following Mitigation Actions"
1) Consistency of planning and development of Rural space to develop agriculture while limiting deforestation / degradation
-- "Promote the rehabilitation of degraded lands and </t>
    </r>
    <r>
      <rPr>
        <b/>
        <sz val="10"/>
        <color theme="1"/>
        <rFont val="Calibri"/>
        <family val="2"/>
        <scheme val="minor"/>
      </rPr>
      <t>reforestation</t>
    </r>
    <r>
      <rPr>
        <sz val="10"/>
        <color theme="1"/>
        <rFont val="Calibri"/>
        <family val="2"/>
        <scheme val="minor"/>
      </rPr>
      <t xml:space="preserve"> of man-made savannas, and strengthen carbon sinks in degraded forests"
2) Intensification of agricultural, animal and fish production respectful of the environment and to limit deforestation / degradation
- "Decoupling agricultural production from deforestation / degradation through the intensification of sustainable agricultural practices on the environment and </t>
    </r>
    <r>
      <rPr>
        <b/>
        <sz val="10"/>
        <color theme="1"/>
        <rFont val="Calibri"/>
        <family val="2"/>
        <scheme val="minor"/>
      </rPr>
      <t>agroforestry"</t>
    </r>
    <r>
      <rPr>
        <sz val="10"/>
        <color theme="1"/>
        <rFont val="Calibri"/>
        <family val="2"/>
        <scheme val="minor"/>
      </rPr>
      <t xml:space="preserve">
3) Promoting practices to improve agricultural production capacity and promote environmental resources
- "Promote agriculture-livestock integration, </t>
    </r>
    <r>
      <rPr>
        <b/>
        <sz val="10"/>
        <color theme="1"/>
        <rFont val="Calibri"/>
        <family val="2"/>
        <scheme val="minor"/>
      </rPr>
      <t>agroforestry,</t>
    </r>
    <r>
      <rPr>
        <sz val="10"/>
        <color theme="1"/>
        <rFont val="Calibri"/>
        <family val="2"/>
        <scheme val="minor"/>
      </rPr>
      <t xml:space="preserve"> and conservation agriculture especially at the level of community and private plantations"</t>
    </r>
  </si>
  <si>
    <r>
      <t xml:space="preserve">"The federal, provincial and territorial policies within the pan-Canadian Framework that have been modelled are projected to decrease Canada’s emissions by 175 Mt. ...This estimate of 175 Mt does not include the full suite of commitments under the Pan-Canadian Framework. ... Additionally </t>
    </r>
    <r>
      <rPr>
        <b/>
        <sz val="10"/>
        <color theme="1"/>
        <rFont val="Calibri"/>
        <family val="2"/>
        <scheme val="minor"/>
      </rPr>
      <t>the potential increases in stored carbon (carbon sequestration) in forests</t>
    </r>
    <r>
      <rPr>
        <sz val="10"/>
        <color theme="1"/>
        <rFont val="Calibri"/>
        <family val="2"/>
        <scheme val="minor"/>
      </rPr>
      <t xml:space="preserve">, soils and wetlands </t>
    </r>
    <r>
      <rPr>
        <b/>
        <sz val="10"/>
        <color theme="1"/>
        <rFont val="Calibri"/>
        <family val="2"/>
        <scheme val="minor"/>
      </rPr>
      <t>have not been included</t>
    </r>
    <r>
      <rPr>
        <sz val="10"/>
        <color theme="1"/>
        <rFont val="Calibri"/>
        <family val="2"/>
        <scheme val="minor"/>
      </rPr>
      <t xml:space="preserve"> </t>
    </r>
    <r>
      <rPr>
        <b/>
        <sz val="10"/>
        <color theme="1"/>
        <rFont val="Calibri"/>
        <family val="2"/>
        <scheme val="minor"/>
      </rPr>
      <t>in the</t>
    </r>
    <r>
      <rPr>
        <sz val="10"/>
        <color theme="1"/>
        <rFont val="Calibri"/>
        <family val="2"/>
        <scheme val="minor"/>
      </rPr>
      <t xml:space="preserve"> projected emissions reductions figure of </t>
    </r>
    <r>
      <rPr>
        <b/>
        <sz val="10"/>
        <color theme="1"/>
        <rFont val="Calibri"/>
        <family val="2"/>
        <scheme val="minor"/>
      </rPr>
      <t>175 Mt</t>
    </r>
    <r>
      <rPr>
        <sz val="10"/>
        <color theme="1"/>
        <rFont val="Calibri"/>
        <family val="2"/>
        <scheme val="minor"/>
      </rPr>
      <t xml:space="preserve">."
The "other actions in the Pan-Canadian Framework include: </t>
    </r>
    <r>
      <rPr>
        <b/>
        <sz val="10"/>
        <color theme="1"/>
        <rFont val="Calibri"/>
        <family val="2"/>
        <scheme val="minor"/>
      </rPr>
      <t>protecting and enhancing carbon sink</t>
    </r>
    <r>
      <rPr>
        <sz val="10"/>
        <color theme="1"/>
        <rFont val="Calibri"/>
        <family val="2"/>
        <scheme val="minor"/>
      </rPr>
      <t xml:space="preserve">s including </t>
    </r>
    <r>
      <rPr>
        <b/>
        <sz val="10"/>
        <color theme="1"/>
        <rFont val="Calibri"/>
        <family val="2"/>
        <scheme val="minor"/>
      </rPr>
      <t>in</t>
    </r>
    <r>
      <rPr>
        <sz val="10"/>
        <color theme="1"/>
        <rFont val="Calibri"/>
        <family val="2"/>
        <scheme val="minor"/>
      </rPr>
      <t xml:space="preserve"> </t>
    </r>
    <r>
      <rPr>
        <b/>
        <sz val="10"/>
        <color theme="1"/>
        <rFont val="Calibri"/>
        <family val="2"/>
        <scheme val="minor"/>
      </rPr>
      <t>forests,</t>
    </r>
    <r>
      <rPr>
        <sz val="10"/>
        <color theme="1"/>
        <rFont val="Calibri"/>
        <family val="2"/>
        <scheme val="minor"/>
      </rPr>
      <t xml:space="preserve"> wetlands and agricultural lands" and estimated "reductions of 44 Mt (from 567 to 523) from additional measures such as public transit, green infrastructure, technology and innovation, and </t>
    </r>
    <r>
      <rPr>
        <b/>
        <sz val="10"/>
        <color theme="1"/>
        <rFont val="Calibri"/>
        <family val="2"/>
        <scheme val="minor"/>
      </rPr>
      <t>stored carbon (forests</t>
    </r>
    <r>
      <rPr>
        <sz val="10"/>
        <color theme="1"/>
        <rFont val="Calibri"/>
        <family val="2"/>
        <scheme val="minor"/>
      </rPr>
      <t>,</t>
    </r>
    <r>
      <rPr>
        <b/>
        <sz val="10"/>
        <color theme="1"/>
        <rFont val="Calibri"/>
        <family val="2"/>
        <scheme val="minor"/>
      </rPr>
      <t xml:space="preserve"> </t>
    </r>
    <r>
      <rPr>
        <sz val="10"/>
        <color theme="1"/>
        <rFont val="Calibri"/>
        <family val="2"/>
        <scheme val="minor"/>
      </rPr>
      <t>soil,</t>
    </r>
    <r>
      <rPr>
        <b/>
        <sz val="10"/>
        <color theme="1"/>
        <rFont val="Calibri"/>
        <family val="2"/>
        <scheme val="minor"/>
      </rPr>
      <t xml:space="preserve"> </t>
    </r>
    <r>
      <rPr>
        <sz val="10"/>
        <color theme="1"/>
        <rFont val="Calibri"/>
        <family val="2"/>
        <scheme val="minor"/>
      </rPr>
      <t>wetlands)"</t>
    </r>
  </si>
  <si>
    <r>
      <t xml:space="preserve">Mitigation Contribution - via NAMAs
</t>
    </r>
    <r>
      <rPr>
        <b/>
        <sz val="10"/>
        <color theme="1"/>
        <rFont val="Calibri"/>
        <family val="2"/>
        <scheme val="minor"/>
      </rPr>
      <t xml:space="preserve">Unconditional: </t>
    </r>
    <r>
      <rPr>
        <sz val="10"/>
        <color theme="1"/>
        <rFont val="Calibri"/>
        <family val="2"/>
        <scheme val="minor"/>
      </rPr>
      <t xml:space="preserve">
"Cabo Verde makes an unconditional long-term commitment to engage in new </t>
    </r>
    <r>
      <rPr>
        <b/>
        <sz val="10"/>
        <color theme="1"/>
        <rFont val="Calibri"/>
        <family val="2"/>
        <scheme val="minor"/>
      </rPr>
      <t>afforestation/reforestation</t>
    </r>
    <r>
      <rPr>
        <sz val="10"/>
        <color theme="1"/>
        <rFont val="Calibri"/>
        <family val="2"/>
        <scheme val="minor"/>
      </rPr>
      <t xml:space="preserve"> (“A/R”) campaigns in the order of 10,000 hectares by 2030."
</t>
    </r>
    <r>
      <rPr>
        <b/>
        <sz val="10"/>
        <color theme="1"/>
        <rFont val="Calibri"/>
        <family val="2"/>
        <scheme val="minor"/>
      </rPr>
      <t>Conditional:</t>
    </r>
    <r>
      <rPr>
        <sz val="10"/>
        <color theme="1"/>
        <rFont val="Calibri"/>
        <family val="2"/>
        <scheme val="minor"/>
      </rPr>
      <t xml:space="preserve">
With international support, Cabo Verde</t>
    </r>
    <r>
      <rPr>
        <b/>
        <sz val="10"/>
        <color theme="1"/>
        <rFont val="Calibri"/>
        <family val="2"/>
        <scheme val="minor"/>
      </rPr>
      <t xml:space="preserve"> seeks an A/R campaign</t>
    </r>
    <r>
      <rPr>
        <sz val="10"/>
        <color theme="1"/>
        <rFont val="Calibri"/>
        <family val="2"/>
        <scheme val="minor"/>
      </rPr>
      <t xml:space="preserve"> area of around 20,000 hectares until 2030. (</t>
    </r>
    <r>
      <rPr>
        <sz val="10"/>
        <color rgb="FFFF0000"/>
        <rFont val="Calibri"/>
        <family val="2"/>
        <scheme val="minor"/>
      </rPr>
      <t>20,000 ha planted forest target inclusive of 10,000 unconditional and counted as 10,000 ha additional</t>
    </r>
    <r>
      <rPr>
        <sz val="10"/>
        <color theme="1"/>
        <rFont val="Calibri"/>
        <family val="2"/>
        <scheme val="minor"/>
      </rPr>
      <t>)</t>
    </r>
    <r>
      <rPr>
        <sz val="10"/>
        <color rgb="FFFF0000"/>
        <rFont val="Calibri (Body)"/>
      </rPr>
      <t xml:space="preserve">
</t>
    </r>
  </si>
  <si>
    <r>
      <t xml:space="preserve">Reference year: 2010 
Implementation Period: 2015- 2030
Unit: CO2eq 
</t>
    </r>
    <r>
      <rPr>
        <b/>
        <sz val="10"/>
        <color theme="1"/>
        <rFont val="Calibri"/>
        <family val="2"/>
        <scheme val="minor"/>
      </rPr>
      <t xml:space="preserve">
</t>
    </r>
    <r>
      <rPr>
        <sz val="10"/>
        <color theme="1"/>
        <rFont val="Calibri"/>
        <family val="2"/>
        <scheme val="minor"/>
      </rPr>
      <t xml:space="preserve">GHG Mitigation Measures:
</t>
    </r>
    <r>
      <rPr>
        <b/>
        <sz val="10"/>
        <color theme="1"/>
        <rFont val="Calibri"/>
        <family val="2"/>
        <scheme val="minor"/>
      </rPr>
      <t>"Unconditional</t>
    </r>
    <r>
      <rPr>
        <sz val="10"/>
        <color theme="1"/>
        <rFont val="Calibri"/>
        <family val="2"/>
        <scheme val="minor"/>
      </rPr>
      <t xml:space="preserve"> measures within the ongoing national initiatives, namely the </t>
    </r>
    <r>
      <rPr>
        <b/>
        <sz val="10"/>
        <color theme="1"/>
        <rFont val="Calibri"/>
        <family val="2"/>
        <scheme val="minor"/>
      </rPr>
      <t>development of industrial forestry sites and the national reforestation</t>
    </r>
    <r>
      <rPr>
        <sz val="10"/>
        <color theme="1"/>
        <rFont val="Calibri"/>
        <family val="2"/>
        <scheme val="minor"/>
      </rPr>
      <t xml:space="preserve"> initiated since 1980, the outreach programme to gradually abandon slash-and-burn agriculture and burning of agricultural waste and the promotion of low-energy light bulbs initiated by the national power company Energie Centrafricaine (ENERCA) within the framework of the energy conservation policy, and the promotion of improved cook stoves." 
</t>
    </r>
    <r>
      <rPr>
        <sz val="10"/>
        <color theme="1"/>
        <rFont val="Calibri"/>
        <family val="2"/>
        <scheme val="minor"/>
      </rPr>
      <t xml:space="preserve">
</t>
    </r>
    <r>
      <rPr>
        <b/>
        <sz val="10"/>
        <color theme="1"/>
        <rFont val="Calibri"/>
        <family val="2"/>
        <scheme val="minor"/>
      </rPr>
      <t xml:space="preserve">Conditional: </t>
    </r>
    <r>
      <rPr>
        <sz val="10"/>
        <color theme="1"/>
        <rFont val="Calibri"/>
        <family val="2"/>
        <scheme val="minor"/>
      </rPr>
      <t xml:space="preserve">
National program</t>
    </r>
    <r>
      <rPr>
        <b/>
        <sz val="10"/>
        <color theme="1"/>
        <rFont val="Calibri"/>
        <family val="2"/>
        <scheme val="minor"/>
      </rPr>
      <t xml:space="preserve"> </t>
    </r>
    <r>
      <rPr>
        <sz val="10"/>
        <color theme="1"/>
        <rFont val="Calibri"/>
        <family val="2"/>
        <scheme val="minor"/>
      </rPr>
      <t>for</t>
    </r>
    <r>
      <rPr>
        <b/>
        <sz val="10"/>
        <color theme="1"/>
        <rFont val="Calibri"/>
        <family val="2"/>
        <scheme val="minor"/>
      </rPr>
      <t xml:space="preserve"> reforestation and rehabilitation of post-exploitation areas 
</t>
    </r>
    <r>
      <rPr>
        <sz val="10"/>
        <color theme="1"/>
        <rFont val="Calibri"/>
        <family val="2"/>
        <scheme val="minor"/>
      </rPr>
      <t>Emissions avoided annually</t>
    </r>
    <r>
      <rPr>
        <b/>
        <sz val="10"/>
        <color theme="1"/>
        <rFont val="Calibri"/>
        <family val="2"/>
        <scheme val="minor"/>
      </rPr>
      <t xml:space="preserve">: </t>
    </r>
    <r>
      <rPr>
        <sz val="10"/>
        <color theme="1"/>
        <rFont val="Calibri"/>
        <family val="2"/>
        <scheme val="minor"/>
      </rPr>
      <t>1,000 kt CO2  (</t>
    </r>
    <r>
      <rPr>
        <sz val="10"/>
        <color rgb="FFFF0000"/>
        <rFont val="Calibri"/>
        <family val="2"/>
        <scheme val="minor"/>
      </rPr>
      <t>that is</t>
    </r>
    <r>
      <rPr>
        <sz val="10"/>
        <color rgb="FFFF0000"/>
        <rFont val="Calibri (Body)"/>
      </rPr>
      <t xml:space="preserve"> 1,000,000 tCO2  and over 10 years = 10,000,000 tCO2e  - included in restoration/other category because unclear how much for reforestation and how much for rehabilitation and what activity)</t>
    </r>
    <r>
      <rPr>
        <sz val="10"/>
        <color theme="1"/>
        <rFont val="Calibri"/>
        <family val="2"/>
        <scheme val="minor"/>
      </rPr>
      <t xml:space="preserve">
</t>
    </r>
  </si>
  <si>
    <r>
      <t xml:space="preserve">We note that all the measures relating to the agriculture and forestry sector can generate mitigation co-benefits. For example, the objective of the National Programme for Investment in Agriculture, Food Security and Nutrition (PNIASAN) is to attain and maintain an annual agricultural GDP rate of 6% and a food insecurity rate of 15%. It envisages the mobilisation of 70% of the population to initially </t>
    </r>
    <r>
      <rPr>
        <b/>
        <sz val="10"/>
        <color theme="1"/>
        <rFont val="Calibri"/>
        <family val="2"/>
        <scheme val="minor"/>
      </rPr>
      <t>enhance 661,826 ha of land, with a planned expansion of 28.6%, reaching 851,750 ha in five years</t>
    </r>
    <r>
      <rPr>
        <sz val="10"/>
        <color theme="1"/>
        <rFont val="Calibri"/>
        <family val="2"/>
        <scheme val="minor"/>
      </rPr>
      <t xml:space="preserve">. The inclusion of </t>
    </r>
    <r>
      <rPr>
        <b/>
        <sz val="10"/>
        <color theme="1"/>
        <rFont val="Calibri"/>
        <family val="2"/>
        <scheme val="minor"/>
      </rPr>
      <t xml:space="preserve">climate sensitive agroecological approaches </t>
    </r>
    <r>
      <rPr>
        <sz val="10"/>
        <color theme="1"/>
        <rFont val="Calibri"/>
        <family val="2"/>
        <scheme val="minor"/>
      </rPr>
      <t>(smart agriculture) in the PNIASAN with a view to increasing productivity and yield may make it possible to keep each farmer on the same original parcel of land for five years, which will make it possible to minimise or complete avoid increases in area and thus capitalise the deforestation (28%) avoided over the four years following the start-up of the project."</t>
    </r>
  </si>
  <si>
    <r>
      <rPr>
        <b/>
        <sz val="10"/>
        <color theme="1"/>
        <rFont val="Calibri"/>
        <family val="2"/>
        <scheme val="minor"/>
      </rPr>
      <t xml:space="preserve">Conditional: </t>
    </r>
    <r>
      <rPr>
        <sz val="10"/>
        <color theme="1"/>
        <rFont val="Calibri"/>
        <family val="2"/>
        <scheme val="minor"/>
      </rPr>
      <t xml:space="preserve">
"Adaptation option 3: Sustainable management of the agricultural, forestry and animal
husbandry systems "
- Objective 10. Promote agricultural and forestry systems and sustainable soil management. 
- Objective 12. </t>
    </r>
    <r>
      <rPr>
        <b/>
        <sz val="10"/>
        <color theme="1"/>
        <rFont val="Calibri"/>
        <family val="2"/>
        <scheme val="minor"/>
      </rPr>
      <t xml:space="preserve">Restore degraded forest landscapes. </t>
    </r>
    <r>
      <rPr>
        <sz val="10"/>
        <color theme="1"/>
        <rFont val="Calibri"/>
        <family val="2"/>
        <scheme val="minor"/>
      </rPr>
      <t xml:space="preserve">
</t>
    </r>
  </si>
  <si>
    <r>
      <rPr>
        <b/>
        <sz val="10"/>
        <color theme="1"/>
        <rFont val="Calibri"/>
        <family val="2"/>
        <scheme val="minor"/>
      </rPr>
      <t>Conditional:</t>
    </r>
    <r>
      <rPr>
        <sz val="10"/>
        <color theme="1"/>
        <rFont val="Calibri"/>
        <family val="2"/>
        <scheme val="minor"/>
      </rPr>
      <t xml:space="preserve">
Priority sectors: water,</t>
    </r>
    <r>
      <rPr>
        <b/>
        <sz val="10"/>
        <color theme="1"/>
        <rFont val="Calibri"/>
        <family val="2"/>
        <scheme val="minor"/>
      </rPr>
      <t xml:space="preserve"> agriculture/agroforestry</t>
    </r>
    <r>
      <rPr>
        <sz val="10"/>
        <color theme="1"/>
        <rFont val="Calibri"/>
        <family val="2"/>
        <scheme val="minor"/>
      </rPr>
      <t xml:space="preserve">, livestock and fishing
Agriculture: develop intensive and diverse cultivation, using improved inputs, (organic fertilisers including composts, adapted plant varieties), </t>
    </r>
    <r>
      <rPr>
        <b/>
        <sz val="10"/>
        <color theme="1"/>
        <rFont val="Calibri"/>
        <family val="2"/>
        <scheme val="minor"/>
      </rPr>
      <t>agroforestry</t>
    </r>
    <r>
      <rPr>
        <sz val="10"/>
        <color theme="1"/>
        <rFont val="Calibri"/>
        <family val="2"/>
        <scheme val="minor"/>
      </rPr>
      <t xml:space="preserve">, land and water conservation, (implementation of soil restoration works) and preparation and distribution of new cropping calendars
"Table 2: Technical Needs, technology transfers and funds:
"Intesification and diversification of agrarian production: Develop an agro-ecological approach (soil fertility management practices, addition of manure and compost, </t>
    </r>
    <r>
      <rPr>
        <sz val="10"/>
        <color rgb="FFFF0000"/>
        <rFont val="Calibri"/>
        <family val="2"/>
        <scheme val="minor"/>
      </rPr>
      <t>agroforestry development,</t>
    </r>
    <r>
      <rPr>
        <sz val="10"/>
        <color theme="1"/>
        <rFont val="Calibri"/>
        <family val="2"/>
        <scheme val="minor"/>
      </rPr>
      <t xml:space="preserve"> water and soil conservation)"</t>
    </r>
  </si>
  <si>
    <r>
      <t xml:space="preserve">"Chad is ready to fight against climate change and adapt to its impacts by making efforts to protect the environment, in particular through activities such as planting thousands of trees each year and implementing the national programme for the development of green belts around Chadian cities. In addition to these green belts, </t>
    </r>
    <r>
      <rPr>
        <b/>
        <sz val="10"/>
        <color theme="1"/>
        <rFont val="Calibri"/>
        <family val="2"/>
        <scheme val="minor"/>
      </rPr>
      <t xml:space="preserve">ten million trees are being planted </t>
    </r>
    <r>
      <rPr>
        <sz val="10"/>
        <color theme="1"/>
        <rFont val="Calibri"/>
        <family val="2"/>
        <scheme val="minor"/>
      </rPr>
      <t xml:space="preserve">as part of the African </t>
    </r>
    <r>
      <rPr>
        <b/>
        <sz val="10"/>
        <color theme="1"/>
        <rFont val="Calibri"/>
        <family val="2"/>
        <scheme val="minor"/>
      </rPr>
      <t>Great Green Wall initiative</t>
    </r>
    <r>
      <rPr>
        <sz val="10"/>
        <color theme="1"/>
        <rFont val="Calibri"/>
        <family val="2"/>
        <scheme val="minor"/>
      </rPr>
      <t>, and National Tree Week has been officially launched."</t>
    </r>
  </si>
  <si>
    <r>
      <t xml:space="preserve">Contribution based on a mixed approach, (Results and Actions, both conditional and unconditional)
Summary of projects to be implemented under the INDC:
- Development of the </t>
    </r>
    <r>
      <rPr>
        <b/>
        <sz val="10"/>
        <color theme="1"/>
        <rFont val="Calibri"/>
        <family val="2"/>
        <scheme val="minor"/>
      </rPr>
      <t>agro-silvo-pastoral</t>
    </r>
    <r>
      <rPr>
        <sz val="10"/>
        <color theme="1"/>
        <rFont val="Calibri"/>
        <family val="2"/>
        <scheme val="minor"/>
      </rPr>
      <t xml:space="preserve"> sectors
- Great Green Wall Project
- National programme for the development of green belts surrounding large urban cities</t>
    </r>
  </si>
  <si>
    <r>
      <t xml:space="preserve">Reference Year: 2007
Implementation period: 2020-2030 </t>
    </r>
    <r>
      <rPr>
        <sz val="10"/>
        <color rgb="FFFF0000"/>
        <rFont val="Calibri (Body)_x0000_"/>
      </rPr>
      <t xml:space="preserve">
</t>
    </r>
    <r>
      <rPr>
        <sz val="10"/>
        <color theme="1"/>
        <rFont val="Calibri"/>
        <family val="2"/>
        <scheme val="minor"/>
      </rPr>
      <t>Unit: CO2
Chile has an economy-wide "carbon intensity target" that excludes LULUCF and a separate LULUCF contribution (</t>
    </r>
    <r>
      <rPr>
        <sz val="10"/>
        <color rgb="FFFF0000"/>
        <rFont val="Calibri"/>
        <family val="2"/>
        <scheme val="minor"/>
      </rPr>
      <t>counted as econ-wide and sectoral</t>
    </r>
    <r>
      <rPr>
        <sz val="10"/>
        <color theme="1"/>
        <rFont val="Calibri"/>
        <family val="2"/>
        <scheme val="minor"/>
      </rPr>
      <t>)
Specific contributions to the LULUCF sector:
"a) Chile has committed to the</t>
    </r>
    <r>
      <rPr>
        <b/>
        <sz val="10"/>
        <color theme="1"/>
        <rFont val="Calibri"/>
        <family val="2"/>
        <scheme val="minor"/>
      </rPr>
      <t xml:space="preserve"> sustainable development and recovery of 100,000 hectares of forest land</t>
    </r>
    <r>
      <rPr>
        <sz val="10"/>
        <color theme="1"/>
        <rFont val="Calibri"/>
        <family val="2"/>
        <scheme val="minor"/>
      </rPr>
      <t>, mainly native, which will account for greenhouse gas sequestrations and reductions</t>
    </r>
    <r>
      <rPr>
        <b/>
        <sz val="10"/>
        <color theme="1"/>
        <rFont val="Calibri"/>
        <family val="2"/>
        <scheme val="minor"/>
      </rPr>
      <t xml:space="preserve"> </t>
    </r>
    <r>
      <rPr>
        <sz val="10"/>
        <color theme="1"/>
        <rFont val="Calibri"/>
        <family val="2"/>
        <scheme val="minor"/>
      </rPr>
      <t xml:space="preserve">of an annual equivalent of around 600,000 of CO2 as of 2030. This commitment is subject to the approval of the Native Forest Recovery and Forestry Promotion Law."  </t>
    </r>
    <r>
      <rPr>
        <sz val="10"/>
        <color rgb="FFFF0000"/>
        <rFont val="Calibri"/>
        <family val="2"/>
        <scheme val="minor"/>
      </rPr>
      <t>(Counted as</t>
    </r>
    <r>
      <rPr>
        <sz val="10"/>
        <color rgb="FFFF0000"/>
        <rFont val="Calibri (Body)_x0000_"/>
      </rPr>
      <t xml:space="preserve"> Silviculture during 2021-2030, and sequestration</t>
    </r>
    <r>
      <rPr>
        <sz val="10"/>
        <color rgb="FFFF0000"/>
        <rFont val="Calibri"/>
        <family val="2"/>
        <scheme val="minor"/>
      </rPr>
      <t xml:space="preserve"> counted for 2030 only)
</t>
    </r>
    <r>
      <rPr>
        <sz val="10"/>
        <color theme="1"/>
        <rFont val="Calibri"/>
        <family val="2"/>
        <scheme val="minor"/>
      </rPr>
      <t xml:space="preserve">
"b) Chile has agreed to </t>
    </r>
    <r>
      <rPr>
        <b/>
        <sz val="10"/>
        <color theme="1"/>
        <rFont val="Calibri"/>
        <family val="2"/>
        <scheme val="minor"/>
      </rPr>
      <t>reforest</t>
    </r>
    <r>
      <rPr>
        <sz val="10"/>
        <color theme="1"/>
        <rFont val="Calibri"/>
        <family val="2"/>
        <scheme val="minor"/>
      </rPr>
      <t xml:space="preserve"> 100,000 hectares, mostly with native species, which shall </t>
    </r>
    <r>
      <rPr>
        <b/>
        <sz val="10"/>
        <color theme="1"/>
        <rFont val="Calibri"/>
        <family val="2"/>
        <scheme val="minor"/>
      </rPr>
      <t>represent sequestrations</t>
    </r>
    <r>
      <rPr>
        <sz val="10"/>
        <color theme="1"/>
        <rFont val="Calibri"/>
        <family val="2"/>
        <scheme val="minor"/>
      </rPr>
      <t xml:space="preserve"> of about 900,000 and 1,200,000 annual equivalent tons of CO2 as of 2030. This commitment is conditioned to the extension of Decree Law 701 and the approval of a new Forestry Promotion Law" </t>
    </r>
    <r>
      <rPr>
        <sz val="10"/>
        <color rgb="FFFF0000"/>
        <rFont val="Calibri (Body)"/>
      </rPr>
      <t xml:space="preserve"> (counted as planted forest, and higher sequestration figure chosen and counted for year 2030) </t>
    </r>
  </si>
  <si>
    <r>
      <t xml:space="preserve">"Moreover, China will continue to proactively adapt to climate change by enhancing mechanisms and capacities to effectively defend against climate change risks in key areas such as agriculture, </t>
    </r>
    <r>
      <rPr>
        <b/>
        <sz val="10"/>
        <color theme="1"/>
        <rFont val="Calibri"/>
        <family val="2"/>
        <scheme val="minor"/>
      </rPr>
      <t>forestry</t>
    </r>
    <r>
      <rPr>
        <sz val="10"/>
        <color theme="1"/>
        <rFont val="Calibri"/>
        <family val="2"/>
        <scheme val="minor"/>
      </rPr>
      <t xml:space="preserve"> and water resources…"</t>
    </r>
  </si>
  <si>
    <r>
      <t xml:space="preserve">Enhanced Actions On Climate Change: 
Based on its national circumstances, development stage, sustainable development strategy and international responsibility, China has nationally determined its
actions by 2030 as follows:
 "To </t>
    </r>
    <r>
      <rPr>
        <b/>
        <sz val="10"/>
        <color theme="1"/>
        <rFont val="Calibri"/>
        <family val="2"/>
        <scheme val="minor"/>
      </rPr>
      <t>increase the forest stock volume</t>
    </r>
    <r>
      <rPr>
        <sz val="10"/>
        <color theme="1"/>
        <rFont val="Calibri"/>
        <family val="2"/>
        <scheme val="minor"/>
      </rPr>
      <t xml:space="preserve"> by around 4.5 billion cubic meters on the 2005 level." (</t>
    </r>
    <r>
      <rPr>
        <sz val="10"/>
        <color rgb="FFFF0000"/>
        <rFont val="Calibri (Body)"/>
      </rPr>
      <t>Not converted to hectares due to lack of clear methodology &amp; there are four specific actions in China's NDC - some are economy-wide and others are sectoral which is why both are indicated in the scope)</t>
    </r>
    <r>
      <rPr>
        <sz val="10"/>
        <color theme="1"/>
        <rFont val="Calibri"/>
        <family val="2"/>
        <scheme val="minor"/>
      </rPr>
      <t xml:space="preserve">
Policies and Meaures to Implement Enhanced Actions on Climate Change:
"F. Increasing Carbon Sinks
• "To vigorously enhance </t>
    </r>
    <r>
      <rPr>
        <b/>
        <sz val="10"/>
        <color theme="1"/>
        <rFont val="Calibri"/>
        <family val="2"/>
        <scheme val="minor"/>
      </rPr>
      <t>afforestation</t>
    </r>
    <r>
      <rPr>
        <sz val="10"/>
        <color theme="1"/>
        <rFont val="Calibri"/>
        <family val="2"/>
        <scheme val="minor"/>
      </rPr>
      <t xml:space="preserve">, promoting </t>
    </r>
    <r>
      <rPr>
        <b/>
        <sz val="10"/>
        <color theme="1"/>
        <rFont val="Calibri"/>
        <family val="2"/>
        <scheme val="minor"/>
      </rPr>
      <t>voluntary tree planting</t>
    </r>
    <r>
      <rPr>
        <sz val="10"/>
        <color theme="1"/>
        <rFont val="Calibri"/>
        <family val="2"/>
        <scheme val="minor"/>
      </rPr>
      <t xml:space="preserve"> by all citizens, continuing the implementation of key ecological programs, including </t>
    </r>
    <r>
      <rPr>
        <b/>
        <sz val="10"/>
        <color theme="1"/>
        <rFont val="Calibri"/>
        <family val="2"/>
        <scheme val="minor"/>
      </rPr>
      <t>protecting natural forests, restoring forest and grassland from farmland</t>
    </r>
    <r>
      <rPr>
        <sz val="10"/>
        <color theme="1"/>
        <rFont val="Calibri"/>
        <family val="2"/>
        <scheme val="minor"/>
      </rPr>
      <t xml:space="preserve">, conducting sandification control for areas in vicinity of Beijing and Tianjin, planting shelter belt, controlling rocky desertification, conserving water and soil, </t>
    </r>
    <r>
      <rPr>
        <b/>
        <sz val="10"/>
        <color theme="1"/>
        <rFont val="Calibri"/>
        <family val="2"/>
        <scheme val="minor"/>
      </rPr>
      <t>strengthening forest tending and management</t>
    </r>
    <r>
      <rPr>
        <sz val="10"/>
        <color theme="1"/>
        <rFont val="Calibri"/>
        <family val="2"/>
        <scheme val="minor"/>
      </rPr>
      <t xml:space="preserve"> and </t>
    </r>
    <r>
      <rPr>
        <b/>
        <sz val="10"/>
        <color theme="1"/>
        <rFont val="Calibri"/>
        <family val="2"/>
        <scheme val="minor"/>
      </rPr>
      <t>increasing the forest carbon sink</t>
    </r>
    <r>
      <rPr>
        <sz val="10"/>
        <color theme="1"/>
        <rFont val="Calibri"/>
        <family val="2"/>
        <scheme val="minor"/>
      </rPr>
      <t>"
• To strengthen forest disaster prevention and forest resource protection and reduce deforestation-related emissions;</t>
    </r>
  </si>
  <si>
    <r>
      <t xml:space="preserve">the following are the specific prioritized actions by 2030 in Colombia:
- Delimitation and protection Colombia’s 36 “paramo” areas (high mountain Andean ecosystems)
(approximately 3 million hectares). 
- Increase of more than 2.5 million hectares in coverage of newly protected areas in the National System of Protected Areas -SINAP-, in coordination with local and regional stakeholders 
- 10 subsectors of the agricultural sector such as rice, coffee, livestock and </t>
    </r>
    <r>
      <rPr>
        <b/>
        <sz val="10"/>
        <color theme="1"/>
        <rFont val="Calibri"/>
        <family val="2"/>
        <scheme val="minor"/>
      </rPr>
      <t>silvopastoral</t>
    </r>
    <r>
      <rPr>
        <sz val="10"/>
        <color theme="1"/>
        <rFont val="Calibri"/>
        <family val="2"/>
        <scheme val="minor"/>
      </rPr>
      <t xml:space="preserve">, with improved capabilities to adapt appropriately to climate change and variability.
</t>
    </r>
  </si>
  <si>
    <r>
      <rPr>
        <b/>
        <sz val="10"/>
        <color theme="1"/>
        <rFont val="Calibri"/>
        <family val="2"/>
        <scheme val="minor"/>
      </rPr>
      <t>Unconditional:</t>
    </r>
    <r>
      <rPr>
        <sz val="10"/>
        <color theme="1"/>
        <rFont val="Calibri"/>
        <family val="2"/>
        <scheme val="minor"/>
      </rPr>
      <t xml:space="preserve"> reduce its greenhouse gas emissions by 20% with respect to the projected Business-as-Usual Scenario (BAU) by 2030.
Economy-wide target: "The AFOLU sector (agriculture, forestry and other land uses) is included in the economy-wide target"
</t>
    </r>
    <r>
      <rPr>
        <b/>
        <sz val="10"/>
        <color theme="1"/>
        <rFont val="Calibri"/>
        <family val="2"/>
        <scheme val="minor"/>
      </rPr>
      <t>Conditional:</t>
    </r>
    <r>
      <rPr>
        <sz val="10"/>
        <color theme="1"/>
        <rFont val="Calibri"/>
        <family val="2"/>
        <scheme val="minor"/>
      </rPr>
      <t xml:space="preserve"> Subject to the provision of international support, Colombia could increase its ambition from 20% reduction with respect to BAU to 30% with respect to BAU by 2030.
"These efforts may lead to fine- tuning this information, i.e. in </t>
    </r>
    <r>
      <rPr>
        <b/>
        <sz val="10"/>
        <color theme="1"/>
        <rFont val="Calibri"/>
        <family val="2"/>
        <scheme val="minor"/>
      </rPr>
      <t>agro-forestry and silvopastoral systems,</t>
    </r>
    <r>
      <rPr>
        <sz val="10"/>
        <color theme="1"/>
        <rFont val="Calibri"/>
        <family val="2"/>
        <scheme val="minor"/>
      </rPr>
      <t xml:space="preserve"> which offer great mitigation potential in the country."
</t>
    </r>
  </si>
  <si>
    <r>
      <t xml:space="preserve">"Target level:  The Union of the Comoros has set itself the target of a reduction in the order of 440,000 metric tons of CO2eq, including the removals from the activities of the LULUCF sector. The Union of Comoros is counting on the support of the international contribution of US $ 375 million, 2015 value, to achieve this goal, through the Green Climate Fund or other existing or future financing mechanisms." </t>
    </r>
    <r>
      <rPr>
        <b/>
        <sz val="10"/>
        <color theme="1"/>
        <rFont val="Calibri"/>
        <family val="2"/>
        <scheme val="minor"/>
      </rPr>
      <t>(conditional)</t>
    </r>
    <r>
      <rPr>
        <sz val="10"/>
        <color theme="1"/>
        <rFont val="Calibri"/>
        <family val="2"/>
        <scheme val="minor"/>
      </rPr>
      <t xml:space="preserve">
Sectors Covered: 
- Agriculture: &gt; Conservation agriculture; </t>
    </r>
    <r>
      <rPr>
        <b/>
        <sz val="10"/>
        <color theme="1"/>
        <rFont val="Calibri"/>
        <family val="2"/>
        <scheme val="minor"/>
      </rPr>
      <t>Arboriculture;</t>
    </r>
    <r>
      <rPr>
        <sz val="10"/>
        <color theme="1"/>
        <rFont val="Calibri"/>
        <family val="2"/>
        <scheme val="minor"/>
      </rPr>
      <t xml:space="preserve"> </t>
    </r>
    <r>
      <rPr>
        <b/>
        <sz val="10"/>
        <color theme="1"/>
        <rFont val="Calibri"/>
        <family val="2"/>
        <scheme val="minor"/>
      </rPr>
      <t>Agroforestry</t>
    </r>
    <r>
      <rPr>
        <sz val="10"/>
        <color theme="1"/>
        <rFont val="Calibri"/>
        <family val="2"/>
        <scheme val="minor"/>
      </rPr>
      <t xml:space="preserve">
- LULUCF: Forest protection; </t>
    </r>
    <r>
      <rPr>
        <b/>
        <sz val="10"/>
        <color theme="1"/>
        <rFont val="Calibri"/>
        <family val="2"/>
        <scheme val="minor"/>
      </rPr>
      <t>Reforestation;</t>
    </r>
    <r>
      <rPr>
        <sz val="10"/>
        <color theme="1"/>
        <rFont val="Calibri"/>
        <family val="2"/>
        <scheme val="minor"/>
      </rPr>
      <t xml:space="preserve"> </t>
    </r>
    <r>
      <rPr>
        <b/>
        <sz val="10"/>
        <color theme="1"/>
        <rFont val="Calibri"/>
        <family val="2"/>
        <scheme val="minor"/>
      </rPr>
      <t>Afforestation;</t>
    </r>
    <r>
      <rPr>
        <sz val="10"/>
        <color theme="1"/>
        <rFont val="Calibri"/>
        <family val="2"/>
        <scheme val="minor"/>
      </rPr>
      <t xml:space="preserve">  Reduction of wood harvesting from forests.
"Forestry has been particularly targeted because it is the largest emitter of GHGs and also offers a large potential for sequestration in the country. The targeted measures concern the protection of forest areas, deforestation, </t>
    </r>
    <r>
      <rPr>
        <b/>
        <sz val="10"/>
        <color theme="1"/>
        <rFont val="Calibri"/>
        <family val="2"/>
        <scheme val="minor"/>
      </rPr>
      <t>reforestation, afforestation, agroforestry and arboriculture,</t>
    </r>
    <r>
      <rPr>
        <sz val="10"/>
        <color theme="1"/>
        <rFont val="Calibri"/>
        <family val="2"/>
        <scheme val="minor"/>
      </rPr>
      <t xml:space="preserve"> while investing the necessary efforts to reduce the consumption of wood from forests. A holistic approach has been developed for sustainable forestry and taking into consideration the needs of the wood population for its energy and other needs. Thus, it is planned to </t>
    </r>
    <r>
      <rPr>
        <b/>
        <sz val="10"/>
        <color theme="1"/>
        <rFont val="Calibri"/>
        <family val="2"/>
        <scheme val="minor"/>
      </rPr>
      <t>reforest about 12 000 ha during the period 2018 to 2030</t>
    </r>
    <r>
      <rPr>
        <sz val="10"/>
        <color theme="1"/>
        <rFont val="Calibri"/>
        <family val="2"/>
        <scheme val="minor"/>
      </rPr>
      <t xml:space="preserve">. The area under </t>
    </r>
    <r>
      <rPr>
        <b/>
        <sz val="10"/>
        <color theme="1"/>
        <rFont val="Calibri"/>
        <family val="2"/>
        <scheme val="minor"/>
      </rPr>
      <t>agroforestry</t>
    </r>
    <r>
      <rPr>
        <sz val="10"/>
        <color theme="1"/>
        <rFont val="Calibri"/>
        <family val="2"/>
        <scheme val="minor"/>
      </rPr>
      <t xml:space="preserve"> and </t>
    </r>
    <r>
      <rPr>
        <b/>
        <sz val="10"/>
        <color theme="1"/>
        <rFont val="Calibri"/>
        <family val="2"/>
        <scheme val="minor"/>
      </rPr>
      <t>arboriculture</t>
    </r>
    <r>
      <rPr>
        <sz val="10"/>
        <color theme="1"/>
        <rFont val="Calibri"/>
        <family val="2"/>
        <scheme val="minor"/>
      </rPr>
      <t xml:space="preserve"> will evolve at a rate of </t>
    </r>
    <r>
      <rPr>
        <b/>
        <sz val="10"/>
        <color theme="1"/>
        <rFont val="Calibri"/>
        <family val="2"/>
        <scheme val="minor"/>
      </rPr>
      <t>200 ha per year from 2018 until 2030</t>
    </r>
    <r>
      <rPr>
        <sz val="10"/>
        <color theme="1"/>
        <rFont val="Calibri"/>
        <family val="2"/>
        <scheme val="minor"/>
      </rPr>
      <t>. The existing protected areas will be extended to 50 000 ha in 2030. The table below summarizes the different measures taken into account and their reduction potential."
Planned to</t>
    </r>
    <r>
      <rPr>
        <b/>
        <sz val="10"/>
        <color theme="1"/>
        <rFont val="Calibri"/>
        <family val="2"/>
        <scheme val="minor"/>
      </rPr>
      <t xml:space="preserve"> reforest</t>
    </r>
    <r>
      <rPr>
        <sz val="10"/>
        <color theme="1"/>
        <rFont val="Calibri"/>
        <family val="2"/>
        <scheme val="minor"/>
      </rPr>
      <t xml:space="preserve"> 12,000 ha during 2018-2030 (</t>
    </r>
    <r>
      <rPr>
        <sz val="10"/>
        <color rgb="FFFF0000"/>
        <rFont val="Calibri (Body)"/>
      </rPr>
      <t>Converted to 2021-2030 for Planted Forests and Woodlots = 9,231 ha)</t>
    </r>
    <r>
      <rPr>
        <sz val="10"/>
        <color theme="1"/>
        <rFont val="Calibri"/>
        <family val="2"/>
        <scheme val="minor"/>
      </rPr>
      <t xml:space="preserve">
</t>
    </r>
    <r>
      <rPr>
        <b/>
        <sz val="10"/>
        <color theme="1"/>
        <rFont val="Calibri"/>
        <family val="2"/>
        <scheme val="minor"/>
      </rPr>
      <t>Area for agroforestry/arboriculture</t>
    </r>
    <r>
      <rPr>
        <sz val="10"/>
        <color theme="1"/>
        <rFont val="Calibri"/>
        <family val="2"/>
        <scheme val="minor"/>
      </rPr>
      <t xml:space="preserve"> is around 200 ha per year from 2018-2030 (</t>
    </r>
    <r>
      <rPr>
        <sz val="10"/>
        <color rgb="FFFF0000"/>
        <rFont val="Calibri (Body)"/>
      </rPr>
      <t>200ha/yr * 10  for agroforestry = 2,000 ha)</t>
    </r>
    <r>
      <rPr>
        <sz val="10"/>
        <color theme="1"/>
        <rFont val="Calibri"/>
        <family val="2"/>
        <scheme val="minor"/>
      </rPr>
      <t xml:space="preserve">
</t>
    </r>
    <r>
      <rPr>
        <b/>
        <sz val="10"/>
        <color theme="1"/>
        <rFont val="Calibri"/>
        <family val="2"/>
        <scheme val="minor"/>
      </rPr>
      <t xml:space="preserve">Protected forest </t>
    </r>
    <r>
      <rPr>
        <sz val="10"/>
        <color theme="1"/>
        <rFont val="Calibri"/>
        <family val="2"/>
        <scheme val="minor"/>
      </rPr>
      <t xml:space="preserve">to extend 50,000 ha by 2030 
LULUCF emission reductions by  2030 = 383,000 tCo2eq </t>
    </r>
    <r>
      <rPr>
        <sz val="10"/>
        <color rgb="FFFF0000"/>
        <rFont val="Calibri"/>
        <family val="2"/>
        <scheme val="minor"/>
      </rPr>
      <t>and for relevant activities include</t>
    </r>
    <r>
      <rPr>
        <sz val="10"/>
        <color theme="1"/>
        <rFont val="Calibri"/>
        <family val="2"/>
        <scheme val="minor"/>
      </rPr>
      <t xml:space="preserve">:
</t>
    </r>
    <r>
      <rPr>
        <b/>
        <sz val="10"/>
        <color theme="1"/>
        <rFont val="Calibri"/>
        <family val="2"/>
        <scheme val="minor"/>
      </rPr>
      <t>Afforestation des prairies ou autres terres en friche:</t>
    </r>
    <r>
      <rPr>
        <sz val="10"/>
        <color theme="1"/>
        <rFont val="Calibri"/>
        <family val="2"/>
        <scheme val="minor"/>
      </rPr>
      <t xml:space="preserve"> by 2030: 78,000 tCo2eq
</t>
    </r>
    <r>
      <rPr>
        <b/>
        <sz val="10"/>
        <color theme="1"/>
        <rFont val="Calibri"/>
        <family val="2"/>
        <scheme val="minor"/>
      </rPr>
      <t>Reforestation</t>
    </r>
    <r>
      <rPr>
        <sz val="10"/>
        <color theme="1"/>
        <rFont val="Calibri"/>
        <family val="2"/>
        <scheme val="minor"/>
      </rPr>
      <t xml:space="preserve">  by 2030: 70,200 tCO2eq
</t>
    </r>
    <r>
      <rPr>
        <b/>
        <sz val="10"/>
        <color theme="1"/>
        <rFont val="Calibri"/>
        <family val="2"/>
        <scheme val="minor"/>
      </rPr>
      <t xml:space="preserve">Agroforestry </t>
    </r>
    <r>
      <rPr>
        <sz val="10"/>
        <color theme="1"/>
        <rFont val="Calibri"/>
        <family val="2"/>
        <scheme val="minor"/>
      </rPr>
      <t>by</t>
    </r>
    <r>
      <rPr>
        <b/>
        <sz val="10"/>
        <color theme="1"/>
        <rFont val="Calibri"/>
        <family val="2"/>
        <scheme val="minor"/>
      </rPr>
      <t xml:space="preserve"> </t>
    </r>
    <r>
      <rPr>
        <sz val="10"/>
        <color theme="1"/>
        <rFont val="Calibri"/>
        <family val="2"/>
        <scheme val="minor"/>
      </rPr>
      <t xml:space="preserve">2030: 56,000 tCo2eq
</t>
    </r>
    <r>
      <rPr>
        <b/>
        <sz val="10"/>
        <color theme="1"/>
        <rFont val="Calibri"/>
        <family val="2"/>
        <scheme val="minor"/>
      </rPr>
      <t>Arboriculture:</t>
    </r>
    <r>
      <rPr>
        <sz val="10"/>
        <color theme="1"/>
        <rFont val="Calibri"/>
        <family val="2"/>
        <scheme val="minor"/>
      </rPr>
      <t xml:space="preserve"> by 2030: 29,000 tCo2eq</t>
    </r>
  </si>
  <si>
    <r>
      <t xml:space="preserve">Main adaptation projects in Comoros: 
Rehabilitation of watersheds, forests and adaptive livelihoods: 
- Coastal zones: building resilience in the Comoros by </t>
    </r>
    <r>
      <rPr>
        <b/>
        <sz val="10"/>
        <color theme="1"/>
        <rFont val="Calibri"/>
        <family val="2"/>
        <scheme val="minor"/>
      </rPr>
      <t>rehabilitating</t>
    </r>
    <r>
      <rPr>
        <sz val="10"/>
        <color theme="1"/>
        <rFont val="Calibri"/>
        <family val="2"/>
        <scheme val="minor"/>
      </rPr>
      <t xml:space="preserve"> </t>
    </r>
    <r>
      <rPr>
        <b/>
        <sz val="10"/>
        <color theme="1"/>
        <rFont val="Calibri"/>
        <family val="2"/>
        <scheme val="minor"/>
      </rPr>
      <t>watersheds,</t>
    </r>
    <r>
      <rPr>
        <sz val="10"/>
        <color theme="1"/>
        <rFont val="Calibri"/>
        <family val="2"/>
        <scheme val="minor"/>
      </rPr>
      <t xml:space="preserve"> </t>
    </r>
    <r>
      <rPr>
        <b/>
        <sz val="10"/>
        <color theme="1"/>
        <rFont val="Calibri"/>
        <family val="2"/>
        <scheme val="minor"/>
      </rPr>
      <t>forests</t>
    </r>
    <r>
      <rPr>
        <sz val="10"/>
        <color theme="1"/>
        <rFont val="Calibri"/>
        <family val="2"/>
        <scheme val="minor"/>
      </rPr>
      <t xml:space="preserve"> and diversifying livelihoods - status: in development
</t>
    </r>
  </si>
  <si>
    <t xml:space="preserve">Adaptation - Conditional: The Cook Islands is confident that its strategies and policies pre 2020 and post 2020 will reduce and offset its carbon emissions and strengthen resilience. These actions include inter alia coastal protection, water security, agriculture, forestry, marine conservation, waste, tourism and land management. </t>
  </si>
  <si>
    <r>
      <t>Reference year: 2012
Implementation period: 2021-2030
Unit: CO2eq 
The AFOLU sector (agriculture, forestry, other land use) is included in the national goal for the Contribution.
Mitigation options: "Enhancing carbon sinks (land-use, reforestation"
"At the same time, there are opportunities for exploring synergies between adaptation practices and the reduction of emissions through</t>
    </r>
    <r>
      <rPr>
        <b/>
        <sz val="10"/>
        <color theme="1"/>
        <rFont val="Calibri"/>
        <family val="2"/>
        <scheme val="minor"/>
      </rPr>
      <t xml:space="preserve"> </t>
    </r>
    <r>
      <rPr>
        <sz val="10"/>
        <color theme="1"/>
        <rFont val="Calibri"/>
        <family val="2"/>
        <scheme val="minor"/>
      </rPr>
      <t xml:space="preserve">avoided deforestation. These include, inter alia, the consolidation of FONAFIFO’s Environmental Services Payments program and the Forest Certification program as a mechanism to promote </t>
    </r>
    <r>
      <rPr>
        <b/>
        <sz val="10"/>
        <color theme="1"/>
        <rFont val="Calibri"/>
        <family val="2"/>
        <scheme val="minor"/>
      </rPr>
      <t xml:space="preserve">the sustainable development forest resources </t>
    </r>
    <r>
      <rPr>
        <sz val="10"/>
        <color theme="1"/>
        <rFont val="Calibri"/>
        <family val="2"/>
        <scheme val="minor"/>
      </rPr>
      <t>and effective protection of water sources for all 81 counties of Costa Rica; the promotion of the National Biological Corridor System and the National Protected Areas System (SINAC).</t>
    </r>
  </si>
  <si>
    <r>
      <t>Ecosystem Based Adaptation:
"Costa Rica is committed to develop its adaptation practice from an ecosystem based adaptation focus, building on the commitment to</t>
    </r>
    <r>
      <rPr>
        <b/>
        <sz val="10"/>
        <color theme="1"/>
        <rFont val="Calibri"/>
        <family val="2"/>
        <scheme val="minor"/>
      </rPr>
      <t xml:space="preserve"> increase forest coverage to 60%.</t>
    </r>
    <r>
      <rPr>
        <sz val="10"/>
        <color theme="1"/>
        <rFont val="Calibri"/>
        <family val="2"/>
        <scheme val="minor"/>
      </rPr>
      <t>" (</t>
    </r>
    <r>
      <rPr>
        <sz val="10"/>
        <color rgb="FFFF0000"/>
        <rFont val="Calibri"/>
        <family val="2"/>
        <scheme val="minor"/>
      </rPr>
      <t>The NDC indicates the forest cover reached 54.4% in 2013</t>
    </r>
    <r>
      <rPr>
        <sz val="10"/>
        <color theme="1"/>
        <rFont val="Calibri"/>
        <family val="2"/>
        <scheme val="minor"/>
      </rPr>
      <t xml:space="preserve">) 
</t>
    </r>
    <r>
      <rPr>
        <sz val="10"/>
        <color rgb="FFFF0000"/>
        <rFont val="Calibri (Body)"/>
      </rPr>
      <t>Costa Rica total land area: 51,060 sq km = 5,106,000 ha and if 60% forest cover is a 2030 target then an increase of 5.6% is required from 2013 levels.  The increase converted to the portion to be implemented 2021-2030 is counted in planted wood lots for 158,853 ha.</t>
    </r>
  </si>
  <si>
    <r>
      <t xml:space="preserve">Despite the low impact of emissions and the priority and cost to the country of adaptation, Cuba has systematically developed and financed mitigation actions associated with saving, the use of renewable energies, energy efficiency and </t>
    </r>
    <r>
      <rPr>
        <b/>
        <sz val="10"/>
        <color theme="1"/>
        <rFont val="Calibri"/>
        <family val="2"/>
        <scheme val="minor"/>
      </rPr>
      <t>reforestation,</t>
    </r>
    <r>
      <rPr>
        <sz val="10"/>
        <color theme="1"/>
        <rFont val="Calibri"/>
        <family val="2"/>
        <scheme val="minor"/>
      </rPr>
      <t xml:space="preserve"> which in some cases have had a prominent role, with respect to international trends.</t>
    </r>
  </si>
  <si>
    <r>
      <t xml:space="preserve">"The elements on adaptation included in this contribution, are presented to indicate Cuba's priorities, according to with their circumstances, and do not indicate in any way the country's international obligation, in the context of climate negotiations."
Adaptation - Principal Actions: 
- </t>
    </r>
    <r>
      <rPr>
        <b/>
        <sz val="10"/>
        <color theme="1"/>
        <rFont val="Calibri"/>
        <family val="2"/>
        <scheme val="minor"/>
      </rPr>
      <t>Recover</t>
    </r>
    <r>
      <rPr>
        <sz val="10"/>
        <color theme="1"/>
        <rFont val="Calibri"/>
        <family val="2"/>
        <scheme val="minor"/>
      </rPr>
      <t xml:space="preserve"> the most affected </t>
    </r>
    <r>
      <rPr>
        <b/>
        <sz val="10"/>
        <color theme="1"/>
        <rFont val="Calibri"/>
        <family val="2"/>
        <scheme val="minor"/>
      </rPr>
      <t>mangrove</t>
    </r>
    <r>
      <rPr>
        <sz val="10"/>
        <color theme="1"/>
        <rFont val="Calibri"/>
        <family val="2"/>
        <scheme val="minor"/>
      </rPr>
      <t xml:space="preserve"> </t>
    </r>
    <r>
      <rPr>
        <b/>
        <sz val="10"/>
        <color theme="1"/>
        <rFont val="Calibri"/>
        <family val="2"/>
        <scheme val="minor"/>
      </rPr>
      <t>areas</t>
    </r>
    <r>
      <rPr>
        <sz val="10"/>
        <color theme="1"/>
        <rFont val="Calibri"/>
        <family val="2"/>
        <scheme val="minor"/>
      </rPr>
      <t xml:space="preserve"> of the Cuban archipelago and stop as much as possible the deterioration of the
crests of coral reefs.
</t>
    </r>
  </si>
  <si>
    <r>
      <t xml:space="preserve">Vision notification, goals and targets for short- and long-term adaptation. The DRC's vision for implementing adaptation is anchored in the framework of the National Action Program for Adaptation to Climate Change (PANA, 2006). This program identified three areas of priority adaptation interventions:
i. securing the livelihoods and lifestyles of rural / urban communities;
ii. rational </t>
    </r>
    <r>
      <rPr>
        <b/>
        <sz val="10"/>
        <color theme="1"/>
        <rFont val="Calibri"/>
        <family val="2"/>
        <scheme val="minor"/>
      </rPr>
      <t>management</t>
    </r>
    <r>
      <rPr>
        <sz val="10"/>
        <color theme="1"/>
        <rFont val="Calibri"/>
        <family val="2"/>
        <scheme val="minor"/>
      </rPr>
      <t xml:space="preserve"> </t>
    </r>
    <r>
      <rPr>
        <b/>
        <sz val="10"/>
        <color theme="1"/>
        <rFont val="Calibri"/>
        <family val="2"/>
        <scheme val="minor"/>
      </rPr>
      <t>of</t>
    </r>
    <r>
      <rPr>
        <sz val="10"/>
        <color theme="1"/>
        <rFont val="Calibri"/>
        <family val="2"/>
        <scheme val="minor"/>
      </rPr>
      <t xml:space="preserve"> </t>
    </r>
    <r>
      <rPr>
        <b/>
        <sz val="10"/>
        <color theme="1"/>
        <rFont val="Calibri"/>
        <family val="2"/>
        <scheme val="minor"/>
      </rPr>
      <t>forest</t>
    </r>
    <r>
      <rPr>
        <sz val="10"/>
        <color theme="1"/>
        <rFont val="Calibri"/>
        <family val="2"/>
        <scheme val="minor"/>
      </rPr>
      <t xml:space="preserve"> </t>
    </r>
    <r>
      <rPr>
        <b/>
        <sz val="10"/>
        <color theme="1"/>
        <rFont val="Calibri"/>
        <family val="2"/>
        <scheme val="minor"/>
      </rPr>
      <t>resources,</t>
    </r>
    <r>
      <rPr>
        <sz val="10"/>
        <color theme="1"/>
        <rFont val="Calibri"/>
        <family val="2"/>
        <scheme val="minor"/>
      </rPr>
      <t xml:space="preserve"> and
iii. protection and preservation of vulnerable ecosystems in coastal areas.
</t>
    </r>
  </si>
  <si>
    <r>
      <t xml:space="preserve">
Economy-wide: "The DRC is committed to reducing its emissions by 17% by 2030 compared to emissions under the status quo emissions scenario (430 Mt CO2e), a reduction of just over 70 Mt CO2e avoided (Ministry of the Environment). 'Environment, 2009)." 
Sectors: Agriculture, Forests and Energy
 - Support is foreseen for projects to </t>
    </r>
    <r>
      <rPr>
        <b/>
        <sz val="10"/>
        <color theme="1"/>
        <rFont val="Calibri"/>
        <family val="2"/>
        <scheme val="minor"/>
      </rPr>
      <t>plant</t>
    </r>
    <r>
      <rPr>
        <sz val="10"/>
        <color theme="1"/>
        <rFont val="Calibri"/>
        <family val="2"/>
        <scheme val="minor"/>
      </rPr>
      <t xml:space="preserve"> about </t>
    </r>
    <r>
      <rPr>
        <b/>
        <sz val="10"/>
        <color theme="1"/>
        <rFont val="Calibri"/>
        <family val="2"/>
        <scheme val="minor"/>
      </rPr>
      <t>3 million hectares of forest by 2025</t>
    </r>
    <r>
      <rPr>
        <sz val="10"/>
        <color theme="1"/>
        <rFont val="Calibri"/>
        <family val="2"/>
        <scheme val="minor"/>
      </rPr>
      <t xml:space="preserve"> as part of the </t>
    </r>
    <r>
      <rPr>
        <b/>
        <sz val="10"/>
        <color theme="1"/>
        <rFont val="Calibri"/>
        <family val="2"/>
        <scheme val="minor"/>
      </rPr>
      <t>afforestation</t>
    </r>
    <r>
      <rPr>
        <sz val="10"/>
        <color theme="1"/>
        <rFont val="Calibri"/>
        <family val="2"/>
        <scheme val="minor"/>
      </rPr>
      <t xml:space="preserve"> and </t>
    </r>
    <r>
      <rPr>
        <b/>
        <sz val="10"/>
        <color theme="1"/>
        <rFont val="Calibri"/>
        <family val="2"/>
        <scheme val="minor"/>
      </rPr>
      <t>reforestation</t>
    </r>
    <r>
      <rPr>
        <sz val="10"/>
        <color theme="1"/>
        <rFont val="Calibri"/>
        <family val="2"/>
        <scheme val="minor"/>
      </rPr>
      <t xml:space="preserve"> programs, which would </t>
    </r>
    <r>
      <rPr>
        <b/>
        <sz val="10"/>
        <color theme="1"/>
        <rFont val="Calibri"/>
        <family val="2"/>
        <scheme val="minor"/>
      </rPr>
      <t>sequester</t>
    </r>
    <r>
      <rPr>
        <sz val="10"/>
        <color theme="1"/>
        <rFont val="Calibri"/>
        <family val="2"/>
        <scheme val="minor"/>
      </rPr>
      <t xml:space="preserve"> about </t>
    </r>
    <r>
      <rPr>
        <b/>
        <sz val="10"/>
        <color theme="1"/>
        <rFont val="Calibri"/>
        <family val="2"/>
        <scheme val="minor"/>
      </rPr>
      <t xml:space="preserve">3 million tonnes of CO2. </t>
    </r>
    <r>
      <rPr>
        <sz val="10"/>
        <color theme="1"/>
        <rFont val="Calibri"/>
        <family val="2"/>
        <scheme val="minor"/>
      </rPr>
      <t>(</t>
    </r>
    <r>
      <rPr>
        <sz val="10"/>
        <color rgb="FFFF0000"/>
        <rFont val="Calibri"/>
        <family val="2"/>
        <scheme val="minor"/>
      </rPr>
      <t>3 Mt CO2/yr over 2021-2025 = 15 Mt CO2)</t>
    </r>
    <r>
      <rPr>
        <sz val="10"/>
        <color theme="1"/>
        <rFont val="Calibri"/>
        <family val="2"/>
        <scheme val="minor"/>
      </rPr>
      <t xml:space="preserve">
NDC Figure 3: "Potential emissions reductions to leverage": 
- </t>
    </r>
    <r>
      <rPr>
        <b/>
        <sz val="10"/>
        <color theme="1"/>
        <rFont val="Calibri"/>
        <family val="2"/>
        <scheme val="minor"/>
      </rPr>
      <t>afforesation and reforestation</t>
    </r>
    <r>
      <rPr>
        <sz val="10"/>
        <color theme="1"/>
        <rFont val="Calibri"/>
        <family val="2"/>
        <scheme val="minor"/>
      </rPr>
      <t>: 15 MtCO2e (</t>
    </r>
    <r>
      <rPr>
        <sz val="10"/>
        <color rgb="FFFF0000"/>
        <rFont val="Calibri"/>
        <family val="2"/>
        <scheme val="minor"/>
      </rPr>
      <t>already counted)</t>
    </r>
    <r>
      <rPr>
        <sz val="10"/>
        <color theme="1"/>
        <rFont val="Calibri"/>
        <family val="2"/>
        <scheme val="minor"/>
      </rPr>
      <t xml:space="preserve">; 
- </t>
    </r>
    <r>
      <rPr>
        <b/>
        <sz val="10"/>
        <color theme="1"/>
        <rFont val="Calibri"/>
        <family val="2"/>
        <scheme val="minor"/>
      </rPr>
      <t xml:space="preserve">Sustainable Foreste Management: </t>
    </r>
    <r>
      <rPr>
        <sz val="10"/>
        <color theme="1"/>
        <rFont val="Calibri (Body)"/>
      </rPr>
      <t>8.4 million tCO2</t>
    </r>
    <r>
      <rPr>
        <b/>
        <sz val="10"/>
        <color theme="1"/>
        <rFont val="Calibri (Body)"/>
      </rPr>
      <t xml:space="preserve"> </t>
    </r>
  </si>
  <si>
    <r>
      <t xml:space="preserve">
Funded Adaptation measures:
Support programme to reduce vulnerability in coastal fishing areas (PRAREV-PÊCHE): The programme’s overarching objective is to support the populations in rural coastal zones affected by climate change in order to improve their resilience, reduce their vulnerability to such changes and promote the co-management of marine resources. The </t>
    </r>
    <r>
      <rPr>
        <b/>
        <sz val="10"/>
        <color theme="1"/>
        <rFont val="Calibri"/>
        <family val="2"/>
        <scheme val="minor"/>
      </rPr>
      <t>rehabilitation</t>
    </r>
    <r>
      <rPr>
        <sz val="10"/>
        <color theme="1"/>
        <rFont val="Calibri"/>
        <family val="2"/>
        <scheme val="minor"/>
      </rPr>
      <t xml:space="preserve"> </t>
    </r>
    <r>
      <rPr>
        <b/>
        <sz val="10"/>
        <color theme="1"/>
        <rFont val="Calibri"/>
        <family val="2"/>
        <scheme val="minor"/>
      </rPr>
      <t>of</t>
    </r>
    <r>
      <rPr>
        <sz val="10"/>
        <color theme="1"/>
        <rFont val="Calibri"/>
        <family val="2"/>
        <scheme val="minor"/>
      </rPr>
      <t xml:space="preserve"> </t>
    </r>
    <r>
      <rPr>
        <b/>
        <sz val="10"/>
        <color theme="1"/>
        <rFont val="Calibri"/>
        <family val="2"/>
        <scheme val="minor"/>
      </rPr>
      <t>mangroves</t>
    </r>
    <r>
      <rPr>
        <sz val="10"/>
        <color theme="1"/>
        <rFont val="Calibri"/>
        <family val="2"/>
        <scheme val="minor"/>
      </rPr>
      <t xml:space="preserve"> will enhance their role as a shield for coastal protection against the tides and erosion. 
Implementing Adaptation Technologies in the Fragile Ecosystems of the Tadjourah and Hanlé Plains: The project’s objective is to set up climate change adaptation measures to protect and enhance the resilience of the local communities and the ecosystems in the Tadjourah and Hanlé Regions.
- Component 2: </t>
    </r>
    <r>
      <rPr>
        <b/>
        <sz val="10"/>
        <color theme="1"/>
        <rFont val="Calibri"/>
        <family val="2"/>
        <scheme val="minor"/>
      </rPr>
      <t>Rehabilitation</t>
    </r>
    <r>
      <rPr>
        <sz val="10"/>
        <color theme="1"/>
        <rFont val="Calibri"/>
        <family val="2"/>
        <scheme val="minor"/>
      </rPr>
      <t xml:space="preserve"> of </t>
    </r>
    <r>
      <rPr>
        <b/>
        <sz val="10"/>
        <color theme="1"/>
        <rFont val="Calibri"/>
        <family val="2"/>
        <scheme val="minor"/>
      </rPr>
      <t>ecosystems</t>
    </r>
    <r>
      <rPr>
        <sz val="10"/>
        <color theme="1"/>
        <rFont val="Calibri"/>
        <family val="2"/>
        <scheme val="minor"/>
      </rPr>
      <t xml:space="preserve"> (plant cover in Hanlé and Tadjourah, and </t>
    </r>
    <r>
      <rPr>
        <b/>
        <sz val="10"/>
        <color theme="1"/>
        <rFont val="Calibri"/>
        <family val="2"/>
        <scheme val="minor"/>
      </rPr>
      <t>mangroves</t>
    </r>
    <r>
      <rPr>
        <sz val="10"/>
        <color theme="1"/>
        <rFont val="Calibri"/>
        <family val="2"/>
        <scheme val="minor"/>
      </rPr>
      <t xml:space="preserve"> in the coastal zone of Tadjourah); 
</t>
    </r>
  </si>
  <si>
    <r>
      <t>Reference year: 2010
Implementation period: assumed 2021-2030
Unit: CO2eq
Geographic and sectoral scope: In view of the uncertainty in respect of the level of carbon sequestration by forest land and of emissions in uncultivated areas, the “Land Use” category was not selected. (</t>
    </r>
    <r>
      <rPr>
        <sz val="10"/>
        <color rgb="FFFF0000"/>
        <rFont val="Calibri"/>
        <family val="2"/>
        <scheme val="minor"/>
      </rPr>
      <t xml:space="preserve">Land use not included in emissions target but there are still mitigation measures)
</t>
    </r>
    <r>
      <rPr>
        <sz val="10"/>
        <rFont val="Calibri"/>
        <family val="2"/>
        <scheme val="minor"/>
      </rPr>
      <t xml:space="preserve">
Conditional mitigation measures:  measures that are pending financing are being studied for the improvement of the country’s energy efficiency and to reduce land-use-related emissions. The fulfilment of all of the projects identified as priorities for the country’s development (Table 2) would further reduce 2030 emissions by another 20%, in comparison to the business-as-usual scenario.
Priority Mitigation Measures:
- </t>
    </r>
    <r>
      <rPr>
        <b/>
        <sz val="10"/>
        <rFont val="Calibri"/>
        <family val="2"/>
        <scheme val="minor"/>
      </rPr>
      <t>Reforestation</t>
    </r>
    <r>
      <rPr>
        <sz val="10"/>
        <rFont val="Calibri"/>
        <family val="2"/>
        <scheme val="minor"/>
      </rPr>
      <t xml:space="preserve"> with silvopasture practices: </t>
    </r>
    <r>
      <rPr>
        <b/>
        <sz val="10"/>
        <rFont val="Calibri"/>
        <family val="2"/>
        <scheme val="minor"/>
      </rPr>
      <t>Reforestation</t>
    </r>
    <r>
      <rPr>
        <sz val="10"/>
        <rFont val="Calibri"/>
        <family val="2"/>
        <scheme val="minor"/>
      </rPr>
      <t xml:space="preserve"> of 1,000 hectares with the set-up of a silvopasture agricultural system.
Secondary Mitigation Measures:
- Reforestation with </t>
    </r>
    <r>
      <rPr>
        <b/>
        <sz val="10"/>
        <rFont val="Calibri"/>
        <family val="2"/>
        <scheme val="minor"/>
      </rPr>
      <t>agroforestry:</t>
    </r>
    <r>
      <rPr>
        <sz val="10"/>
        <rFont val="Calibri"/>
        <family val="2"/>
        <scheme val="minor"/>
      </rPr>
      <t xml:space="preserve"> Installation of 1,000 hectares of </t>
    </r>
    <r>
      <rPr>
        <b/>
        <sz val="10"/>
        <rFont val="Calibri"/>
        <family val="2"/>
        <scheme val="minor"/>
      </rPr>
      <t>agroforestry</t>
    </r>
    <r>
      <rPr>
        <sz val="10"/>
        <rFont val="Calibri"/>
        <family val="2"/>
        <scheme val="minor"/>
      </rPr>
      <t xml:space="preserve"> system.</t>
    </r>
  </si>
  <si>
    <t>Reference year: 2014
Implementation period: 2016-2030
Unit: CO2
Economy-wide: Emissions will be reduced by 44.7% from 2014 levels. 
"Dominica forests will continue to sequester 100 Ggs of national GHG emissions on an annual basis during the period 2020 to 2030….In the global context, until around 2005 Dominica´s contribution to global greenhouse gas emissions was nil, due to the small size of the country's economy and population, combined with the ability of the large expanse of the country’s forested areas (comprising 63% of the total land area) to sequester greenhouse gases at levels that exceeded national GHG emissions from anthropogenic activities."
Sectoral: Commercial/institutional, residential, agriculture, forestry, fishing – 8.1% reduction</t>
  </si>
  <si>
    <r>
      <t>Reference year: 2010
Implementation period: 2010-2030
Unit: CO2e
Economy-wide: Reduction of 25% of base year emissions by 2030 (</t>
    </r>
    <r>
      <rPr>
        <sz val="10"/>
        <color rgb="FFFF0000"/>
        <rFont val="Calibri"/>
        <family val="2"/>
        <scheme val="minor"/>
      </rPr>
      <t>includes LULUCF sector</t>
    </r>
    <r>
      <rPr>
        <sz val="10"/>
        <color theme="1"/>
        <rFont val="Calibri"/>
        <family val="2"/>
        <scheme val="minor"/>
      </rPr>
      <t xml:space="preserve">) This reduction is </t>
    </r>
    <r>
      <rPr>
        <b/>
        <sz val="10"/>
        <color theme="1"/>
        <rFont val="Calibri"/>
        <family val="2"/>
        <scheme val="minor"/>
      </rPr>
      <t>conditional</t>
    </r>
    <r>
      <rPr>
        <sz val="10"/>
        <color theme="1"/>
        <rFont val="Calibri"/>
        <family val="2"/>
        <scheme val="minor"/>
      </rPr>
      <t xml:space="preserve"> upon favorable and predictable support, feasible climate finance mechanisms, and corrections to the failures of existing market mechanisms.</t>
    </r>
    <r>
      <rPr>
        <b/>
        <sz val="10"/>
        <color theme="1"/>
        <rFont val="Calibri"/>
        <family val="2"/>
        <scheme val="minor"/>
      </rPr>
      <t/>
    </r>
  </si>
  <si>
    <t>The elements of the strategic planning approach to adaptation are: - Ecosystem-Based Adaptation /Resilience of Ecosystems</t>
  </si>
  <si>
    <r>
      <t xml:space="preserve">Reference year: 2000
Implementation period: 2021-2030 
Unit: CO2eq
Unconditional and Conditional economy-wide emission reduction goals inclusive of AFOLU sector
</t>
    </r>
    <r>
      <rPr>
        <b/>
        <sz val="10"/>
        <color theme="1"/>
        <rFont val="Calibri"/>
        <family val="2"/>
        <scheme val="minor"/>
      </rPr>
      <t>Unconditional:</t>
    </r>
    <r>
      <rPr>
        <sz val="10"/>
        <color theme="1"/>
        <rFont val="Calibri"/>
        <family val="2"/>
        <scheme val="minor"/>
      </rPr>
      <t xml:space="preserve">
5) </t>
    </r>
    <r>
      <rPr>
        <b/>
        <sz val="10"/>
        <color theme="1"/>
        <rFont val="Calibri"/>
        <family val="2"/>
        <scheme val="minor"/>
      </rPr>
      <t xml:space="preserve">Manage and develop forest in the sustainable manner: </t>
    </r>
    <r>
      <rPr>
        <sz val="10"/>
        <color theme="1"/>
        <rFont val="Calibri"/>
        <family val="2"/>
        <scheme val="minor"/>
      </rPr>
      <t xml:space="preserve">
- Modernize nurseries with the object of scientification, industrializing, intensifying, automatizing, mechanizing the production of young trees
- Introduce advanced </t>
    </r>
    <r>
      <rPr>
        <b/>
        <sz val="10"/>
        <color theme="1"/>
        <rFont val="Calibri"/>
        <family val="2"/>
        <scheme val="minor"/>
      </rPr>
      <t>technologies for afforestation and reforestation</t>
    </r>
    <r>
      <rPr>
        <sz val="10"/>
        <color theme="1"/>
        <rFont val="Calibri"/>
        <family val="2"/>
        <scheme val="minor"/>
      </rPr>
      <t xml:space="preserve">
- Introduce and scale up the technologies and methodologies for</t>
    </r>
    <r>
      <rPr>
        <b/>
        <sz val="10"/>
        <color theme="1"/>
        <rFont val="Calibri"/>
        <family val="2"/>
        <scheme val="minor"/>
      </rPr>
      <t xml:space="preserve"> sustainable forest management</t>
    </r>
    <r>
      <rPr>
        <sz val="10"/>
        <color theme="1"/>
        <rFont val="Calibri"/>
        <family val="2"/>
        <scheme val="minor"/>
      </rPr>
      <t xml:space="preserve"> including </t>
    </r>
    <r>
      <rPr>
        <b/>
        <sz val="10"/>
        <color theme="1"/>
        <rFont val="Calibri"/>
        <family val="2"/>
        <scheme val="minor"/>
      </rPr>
      <t>agroforestry</t>
    </r>
    <r>
      <rPr>
        <sz val="10"/>
        <color theme="1"/>
        <rFont val="Calibri"/>
        <family val="2"/>
        <scheme val="minor"/>
      </rPr>
      <t xml:space="preserve">
</t>
    </r>
  </si>
  <si>
    <r>
      <rPr>
        <b/>
        <sz val="10"/>
        <color theme="1"/>
        <rFont val="Calibri"/>
        <family val="2"/>
        <scheme val="minor"/>
      </rPr>
      <t xml:space="preserve">Unconditional: </t>
    </r>
    <r>
      <rPr>
        <sz val="10"/>
        <color theme="1"/>
        <rFont val="Calibri"/>
        <family val="2"/>
        <scheme val="minor"/>
      </rPr>
      <t xml:space="preserve">
Within Ecosystems sector: 
- </t>
    </r>
    <r>
      <rPr>
        <b/>
        <sz val="10"/>
        <color theme="1"/>
        <rFont val="Calibri"/>
        <family val="2"/>
        <scheme val="minor"/>
      </rPr>
      <t>Recovery of degraded forest</t>
    </r>
    <r>
      <rPr>
        <sz val="10"/>
        <color theme="1"/>
        <rFont val="Calibri"/>
        <family val="2"/>
        <scheme val="minor"/>
      </rPr>
      <t xml:space="preserve"> and firewood forest managment in community areas
- Control of forest pests outbreaks by climate change and integrated forest pest management
DPR Korea will exert efforts in strengthening national financial and technical capacity to
make progress in the implementation of these measures, in order to successfully responding
the posible negative impacts of the climate change. However, international support has a great potential to help implementation of adaptation measures in DPR Korea, </t>
    </r>
    <r>
      <rPr>
        <sz val="10"/>
        <color rgb="FFFF0000"/>
        <rFont val="Calibri"/>
        <family val="2"/>
        <scheme val="minor"/>
      </rPr>
      <t>(conditional)</t>
    </r>
  </si>
  <si>
    <r>
      <t xml:space="preserve">"Additionally, Ecuador is aware of the impact that activities in the forestry sector and appropriate management of protected areas have con climate change."
"These policies and programs have been translated into forward looking objectives. Through the National Forestry Restoration Program, Ecuador plans to restore 500,000 additional hectares until 2017 and increase this total by </t>
    </r>
    <r>
      <rPr>
        <b/>
        <sz val="10"/>
        <color theme="1"/>
        <rFont val="Calibri"/>
        <family val="2"/>
        <scheme val="minor"/>
      </rPr>
      <t>100,000 hectares per year until 2025</t>
    </r>
    <r>
      <rPr>
        <sz val="10"/>
        <color theme="1"/>
        <rFont val="Calibri"/>
        <family val="2"/>
        <scheme val="minor"/>
      </rPr>
      <t>, counteracting deforestation in the country, contributing to the recuperation of the forest cover and combatting climate change." (</t>
    </r>
    <r>
      <rPr>
        <sz val="10"/>
        <color rgb="FFFF0000"/>
        <rFont val="Calibri"/>
        <family val="2"/>
        <scheme val="minor"/>
      </rPr>
      <t>500,0000 ha planted forest during 2021-2025</t>
    </r>
    <r>
      <rPr>
        <sz val="10"/>
        <color theme="1"/>
        <rFont val="Calibri"/>
        <family val="2"/>
        <scheme val="minor"/>
      </rPr>
      <t xml:space="preserve">) "The sustainability of these actions, especially for the period comprised between
2017 and 2025 depends on international financial support." </t>
    </r>
    <r>
      <rPr>
        <sz val="10"/>
        <color rgb="FFFF0000"/>
        <rFont val="Calibri"/>
        <family val="2"/>
        <scheme val="minor"/>
      </rPr>
      <t>(Conditional)</t>
    </r>
  </si>
  <si>
    <r>
      <t xml:space="preserve">"In the agriculture and other land uses sector, the main contributions until 2025 include the following: the application of actions to reduce the vulnerability of the impacts of draughts, floods, frosts and other climate change impacts in local planning with regards to the livestock sector in areas with a higher recurrence of these phenomena; measures including the application of </t>
    </r>
    <r>
      <rPr>
        <b/>
        <sz val="10"/>
        <color theme="1"/>
        <rFont val="Calibri"/>
        <family val="2"/>
        <scheme val="minor"/>
      </rPr>
      <t>silvopasture</t>
    </r>
    <r>
      <rPr>
        <sz val="10"/>
        <color theme="1"/>
        <rFont val="Calibri"/>
        <family val="2"/>
        <scheme val="minor"/>
      </rPr>
      <t xml:space="preserve"> systems"
"Ecuador recognizes that several adaptation activities will be beneficial to enhancing efforts on mitigation. For instance, the protection of water basins will not only avoid landslides and erosion processes related to torrential rain but will also preserve agriculture and livestock production, water availability for human consumption and ecologic water flows that work as a driving engine of numerous hydroelectric plants. Other measures like the increase of carbon stocks through </t>
    </r>
    <r>
      <rPr>
        <b/>
        <sz val="10"/>
        <color theme="1"/>
        <rFont val="Calibri"/>
        <family val="2"/>
        <scheme val="minor"/>
      </rPr>
      <t>forest restoration</t>
    </r>
    <r>
      <rPr>
        <sz val="10"/>
        <color theme="1"/>
        <rFont val="Calibri"/>
        <family val="2"/>
        <scheme val="minor"/>
      </rPr>
      <t xml:space="preserve"> and ecosystem conservation will also have a positive impact to mitigation measures."
"In order to fulfill these adaptation objectives, the goal is to strengthen adaptive capacity in at least 50% of the most vulnerable cantons of the national territory, establish early warning systems and risk management at all the levels of the government and reach a zero rate of deforestation."</t>
    </r>
  </si>
  <si>
    <r>
      <t xml:space="preserve">Reference year: Not specified.
Implementation period: 2025-2030 
Unit: Not specified. 
"Nationally contributions expected to address certain priority observed impacts and mitigate climate change."... "Nationally determined contributions may be unconditional or conditioned on the appropriate availability of means of implementation provided through existing mechanisms within the United Nations Framework Convention on Climate Change or through support received from other bilateral or multilateral sources."
"Agriculture, livestock and forestry."
By 2030, El Salvador will establish and manage one million hectares through "Sustainable Landscapes and Resilient to Climate Change". It is an integral approach to </t>
    </r>
    <r>
      <rPr>
        <b/>
        <sz val="10"/>
        <color theme="1"/>
        <rFont val="Calibri"/>
        <family val="2"/>
        <scheme val="minor"/>
      </rPr>
      <t>landscape</t>
    </r>
    <r>
      <rPr>
        <sz val="10"/>
        <color theme="1"/>
        <rFont val="Calibri"/>
        <family val="2"/>
        <scheme val="minor"/>
      </rPr>
      <t xml:space="preserve"> </t>
    </r>
    <r>
      <rPr>
        <b/>
        <sz val="10"/>
        <color theme="1"/>
        <rFont val="Calibri"/>
        <family val="2"/>
        <scheme val="minor"/>
      </rPr>
      <t>restoration,</t>
    </r>
    <r>
      <rPr>
        <sz val="10"/>
        <color theme="1"/>
        <rFont val="Calibri"/>
        <family val="2"/>
        <scheme val="minor"/>
      </rPr>
      <t xml:space="preserve"> where </t>
    </r>
    <r>
      <rPr>
        <b/>
        <sz val="10"/>
        <color theme="1"/>
        <rFont val="Calibri"/>
        <family val="2"/>
        <scheme val="minor"/>
      </rPr>
      <t>forest areas will be rehabilitated</t>
    </r>
    <r>
      <rPr>
        <sz val="10"/>
        <color theme="1"/>
        <rFont val="Calibri"/>
        <family val="2"/>
        <scheme val="minor"/>
      </rPr>
      <t xml:space="preserve"> and conserved, biological corridors will be established through the adoption of resilient </t>
    </r>
    <r>
      <rPr>
        <b/>
        <sz val="10"/>
        <color theme="1"/>
        <rFont val="Calibri"/>
        <family val="2"/>
        <scheme val="minor"/>
      </rPr>
      <t>agroforestry</t>
    </r>
    <r>
      <rPr>
        <sz val="10"/>
        <color theme="1"/>
        <rFont val="Calibri"/>
        <family val="2"/>
        <scheme val="minor"/>
      </rPr>
      <t xml:space="preserve"> systems and transformation of agricultural areas with low-carbon sustainable practices, and seeking Neutrality in the Degradation of the Lands. In this framework, the current tree cover will be conserved - 27% of the territory - maintaining the natural areas, including the mangroves, the agroforestry systems and the existing forest plantations. In addition, </t>
    </r>
    <r>
      <rPr>
        <b/>
        <sz val="10"/>
        <color theme="1"/>
        <rFont val="Calibri"/>
        <family val="2"/>
        <scheme val="minor"/>
      </rPr>
      <t>forest carbon reserves will be improved, increasing coverage in 25% of the territory, with agroforestry systems and reforestation activities in critical areas, such as gallery forests, aquifer recharge zones, and areas prone to landslides.</t>
    </r>
    <r>
      <rPr>
        <sz val="10"/>
        <color theme="1"/>
        <rFont val="Calibri"/>
        <family val="2"/>
        <scheme val="minor"/>
      </rPr>
      <t xml:space="preserve"> For the fulfillment of these goals, the necessary means of implementation that were beyond the reach of national finances will be established. </t>
    </r>
    <r>
      <rPr>
        <sz val="10"/>
        <color rgb="FFFF0000"/>
        <rFont val="Calibri"/>
        <family val="2"/>
        <scheme val="minor"/>
      </rPr>
      <t xml:space="preserve">Assuming 25% goal is set for the 2021-2030 period, and with national land area = 2,072,000 ha, the increase of forest carbon reserve represents (0.25)*2,072,000 = 518,000 ha.  Categorized as "other" restoration 
</t>
    </r>
    <r>
      <rPr>
        <sz val="10"/>
        <rFont val="Calibri"/>
        <family val="2"/>
        <scheme val="minor"/>
      </rPr>
      <t xml:space="preserve">"For the fulfillment of these goals, the necessary means of implementation that were beyond the reach of national finances will be established." </t>
    </r>
    <r>
      <rPr>
        <sz val="10"/>
        <color rgb="FFFF0000"/>
        <rFont val="Calibri"/>
        <family val="2"/>
        <scheme val="minor"/>
      </rPr>
      <t>(conditional)</t>
    </r>
  </si>
  <si>
    <r>
      <rPr>
        <sz val="10"/>
        <color rgb="FF000000"/>
        <rFont val="Calibri"/>
        <family val="2"/>
        <scheme val="minor"/>
      </rPr>
      <t xml:space="preserve">Reference year: 2010
Implementation period: to 2030  
Unit: CO2
Mitigation - Sector Forestry, Agriculture and Land Use Change:
- Implementation of National Adaptation and Mitigation Actions (NAMAs) to accompany the REDD + strategy
- Implementation of the National Strategy and Action Plan on the conservation of biological diversity (ENPADIB) </t>
    </r>
    <r>
      <rPr>
        <sz val="10"/>
        <color rgb="FFFF0000"/>
        <rFont val="Calibri"/>
        <family val="2"/>
        <scheme val="minor"/>
      </rPr>
      <t>(NBSAP)</t>
    </r>
    <r>
      <rPr>
        <sz val="10"/>
        <color rgb="FF000000"/>
        <rFont val="Calibri"/>
        <family val="2"/>
        <scheme val="minor"/>
      </rPr>
      <t xml:space="preserve"> and reinforcement of the National System of Protected Areas (SNAP) with the incorporation to the UNESCO Biosphere Reserve Program
</t>
    </r>
    <r>
      <rPr>
        <i/>
        <sz val="10"/>
        <color rgb="FF000000"/>
        <rFont val="Calibri"/>
        <family val="2"/>
        <scheme val="minor"/>
      </rPr>
      <t xml:space="preserve">
</t>
    </r>
  </si>
  <si>
    <r>
      <t xml:space="preserve">5.1. Adaptation to climate change
"With the adoption of the National Action Plan for Adaptation to Climate Change (PANA) in 2013, the country develops the strategy to promote resilience to climate change in all sectors, with concrete proposals in the short and medium terms. Among the proposed actions are:
- </t>
    </r>
    <r>
      <rPr>
        <b/>
        <sz val="10"/>
        <color theme="1"/>
        <rFont val="Calibri"/>
        <family val="2"/>
        <scheme val="minor"/>
      </rPr>
      <t>Restoration</t>
    </r>
    <r>
      <rPr>
        <sz val="10"/>
        <color theme="1"/>
        <rFont val="Calibri"/>
        <family val="2"/>
        <scheme val="minor"/>
      </rPr>
      <t xml:space="preserve"> of different ecosystems susceptible to losing their resilience."</t>
    </r>
  </si>
  <si>
    <r>
      <t>Reference year: 2010
Implementation period: 2020-2030
Unit: CO2
"To</t>
    </r>
    <r>
      <rPr>
        <b/>
        <sz val="10"/>
        <color theme="1"/>
        <rFont val="Calibri"/>
        <family val="2"/>
        <scheme val="minor"/>
      </rPr>
      <t xml:space="preserve"> </t>
    </r>
    <r>
      <rPr>
        <sz val="10"/>
        <color theme="1"/>
        <rFont val="Calibri"/>
        <family val="2"/>
        <scheme val="minor"/>
      </rPr>
      <t xml:space="preserve">arrest land degradation and hence to adapt climate change measures are underway to </t>
    </r>
    <r>
      <rPr>
        <b/>
        <sz val="10"/>
        <color theme="1"/>
        <rFont val="Calibri"/>
        <family val="2"/>
        <scheme val="minor"/>
      </rPr>
      <t>rehabilitate degraded land</t>
    </r>
    <r>
      <rPr>
        <sz val="10"/>
        <color theme="1"/>
        <rFont val="Calibri"/>
        <family val="2"/>
        <scheme val="minor"/>
      </rPr>
      <t xml:space="preserve"> and protect forest from deforestation." 
Mitigation Contribution - Sectoral and Conditional GHG reduction options
- </t>
    </r>
    <r>
      <rPr>
        <b/>
        <sz val="10"/>
        <color theme="1"/>
        <rFont val="Calibri"/>
        <family val="2"/>
        <scheme val="minor"/>
      </rPr>
      <t>Assisted forest regeneration</t>
    </r>
    <r>
      <rPr>
        <sz val="10"/>
        <color theme="1"/>
        <rFont val="Calibri"/>
        <family val="2"/>
        <scheme val="minor"/>
      </rPr>
      <t xml:space="preserve"> emission reductions in 2030: 391,880 tCO2
- </t>
    </r>
    <r>
      <rPr>
        <b/>
        <sz val="10"/>
        <color theme="1"/>
        <rFont val="Calibri"/>
        <family val="2"/>
        <scheme val="minor"/>
      </rPr>
      <t>Reforestation</t>
    </r>
    <r>
      <rPr>
        <sz val="10"/>
        <color theme="1"/>
        <rFont val="Calibri"/>
        <family val="2"/>
        <scheme val="minor"/>
      </rPr>
      <t xml:space="preserve">: emission reductions in 2030: </t>
    </r>
    <r>
      <rPr>
        <sz val="10"/>
        <rFont val="Calibri (Body)"/>
      </rPr>
      <t xml:space="preserve">1,980 tCO2
</t>
    </r>
    <r>
      <rPr>
        <sz val="10"/>
        <color theme="1"/>
        <rFont val="Calibri"/>
        <family val="2"/>
        <scheme val="minor"/>
      </rPr>
      <t xml:space="preserve">
</t>
    </r>
  </si>
  <si>
    <r>
      <t xml:space="preserve">Adaptation Contributions - Intended Adaptation Goals for 2030: 
- </t>
    </r>
    <r>
      <rPr>
        <b/>
        <sz val="10"/>
        <color theme="1"/>
        <rFont val="Calibri"/>
        <family val="2"/>
        <scheme val="minor"/>
      </rPr>
      <t xml:space="preserve">Afforestation </t>
    </r>
    <r>
      <rPr>
        <sz val="10"/>
        <color theme="1"/>
        <rFont val="Calibri"/>
        <family val="2"/>
        <scheme val="minor"/>
      </rPr>
      <t>to cover over 36,000 ha (</t>
    </r>
    <r>
      <rPr>
        <sz val="10"/>
        <color rgb="FFFF0000"/>
        <rFont val="Calibri"/>
        <family val="2"/>
        <scheme val="minor"/>
      </rPr>
      <t xml:space="preserve">for 2021-2030 = 32,727 ha </t>
    </r>
    <r>
      <rPr>
        <sz val="10"/>
        <color rgb="FFFF0000"/>
        <rFont val="Calibri (Body)"/>
      </rPr>
      <t>planted forests/woodlots)</t>
    </r>
    <r>
      <rPr>
        <sz val="10"/>
        <color theme="1"/>
        <rFont val="Calibri"/>
        <family val="2"/>
        <scheme val="minor"/>
      </rPr>
      <t xml:space="preserve">
-</t>
    </r>
    <r>
      <rPr>
        <b/>
        <sz val="10"/>
        <color theme="1"/>
        <rFont val="Calibri"/>
        <family val="2"/>
        <scheme val="minor"/>
      </rPr>
      <t xml:space="preserve"> Rehabilitation </t>
    </r>
    <r>
      <rPr>
        <sz val="10"/>
        <color theme="1"/>
        <rFont val="Calibri"/>
        <family val="2"/>
        <scheme val="minor"/>
      </rPr>
      <t>for</t>
    </r>
    <r>
      <rPr>
        <b/>
        <sz val="10"/>
        <color theme="1"/>
        <rFont val="Calibri"/>
        <family val="2"/>
        <scheme val="minor"/>
      </rPr>
      <t xml:space="preserve"> degraded land </t>
    </r>
    <r>
      <rPr>
        <sz val="10"/>
        <color theme="1"/>
        <rFont val="Calibri"/>
        <family val="2"/>
        <scheme val="minor"/>
      </rPr>
      <t>program for agriculture over 250,000 ha (</t>
    </r>
    <r>
      <rPr>
        <sz val="10"/>
        <color rgb="FFFF0000"/>
        <rFont val="Calibri"/>
        <family val="2"/>
        <scheme val="minor"/>
      </rPr>
      <t>excluded due to unclear activity)</t>
    </r>
    <r>
      <rPr>
        <sz val="10"/>
        <color theme="1"/>
        <rFont val="Calibri"/>
        <family val="2"/>
        <scheme val="minor"/>
      </rPr>
      <t xml:space="preserve">
- </t>
    </r>
    <r>
      <rPr>
        <b/>
        <sz val="10"/>
        <color theme="1"/>
        <rFont val="Calibri"/>
        <family val="2"/>
        <scheme val="minor"/>
      </rPr>
      <t xml:space="preserve">Sustainable land management </t>
    </r>
    <r>
      <rPr>
        <sz val="10"/>
        <color theme="1"/>
        <rFont val="Calibri"/>
        <family val="2"/>
        <scheme val="minor"/>
      </rPr>
      <t>practice will be implemented in 15% of Eritrean total land covered" (</t>
    </r>
    <r>
      <rPr>
        <sz val="10"/>
        <color rgb="FFFF0000"/>
        <rFont val="Calibri"/>
        <family val="2"/>
        <scheme val="minor"/>
      </rPr>
      <t>excluded due to unclear activity</t>
    </r>
    <r>
      <rPr>
        <sz val="10"/>
        <color theme="1"/>
        <rFont val="Calibri"/>
        <family val="2"/>
        <scheme val="minor"/>
      </rPr>
      <t>)</t>
    </r>
  </si>
  <si>
    <r>
      <t xml:space="preserve">Fairness, equity and ambition section: 
"Furthermore,  Ethiopia  intends  to  increase its ambition by </t>
    </r>
    <r>
      <rPr>
        <b/>
        <sz val="10"/>
        <color theme="1"/>
        <rFont val="Calibri"/>
        <family val="2"/>
        <scheme val="minor"/>
      </rPr>
      <t>expanding</t>
    </r>
    <r>
      <rPr>
        <sz val="10"/>
        <color theme="1"/>
        <rFont val="Calibri"/>
        <family val="2"/>
        <scheme val="minor"/>
      </rPr>
      <t xml:space="preserve"> its </t>
    </r>
    <r>
      <rPr>
        <b/>
        <sz val="10"/>
        <color theme="1"/>
        <rFont val="Calibri"/>
        <family val="2"/>
        <scheme val="minor"/>
      </rPr>
      <t>forest</t>
    </r>
    <r>
      <rPr>
        <sz val="10"/>
        <color theme="1"/>
        <rFont val="Calibri"/>
        <family val="2"/>
        <scheme val="minor"/>
      </rPr>
      <t xml:space="preserve"> </t>
    </r>
    <r>
      <rPr>
        <b/>
        <sz val="10"/>
        <color theme="1"/>
        <rFont val="Calibri"/>
        <family val="2"/>
        <scheme val="minor"/>
      </rPr>
      <t>cover,</t>
    </r>
    <r>
      <rPr>
        <sz val="10"/>
        <color theme="1"/>
        <rFont val="Calibri"/>
        <family val="2"/>
        <scheme val="minor"/>
      </rPr>
      <t xml:space="preserve"> beyond the initial  target  for  the  </t>
    </r>
    <r>
      <rPr>
        <b/>
        <sz val="10"/>
        <color theme="1"/>
        <rFont val="Calibri"/>
        <family val="2"/>
        <scheme val="minor"/>
      </rPr>
      <t>afforestation</t>
    </r>
    <r>
      <rPr>
        <sz val="10"/>
        <color theme="1"/>
        <rFont val="Calibri"/>
        <family val="2"/>
        <scheme val="minor"/>
      </rPr>
      <t xml:space="preserve">  and  </t>
    </r>
    <r>
      <rPr>
        <b/>
        <sz val="10"/>
        <color theme="1"/>
        <rFont val="Calibri"/>
        <family val="2"/>
        <scheme val="minor"/>
      </rPr>
      <t>reforestation</t>
    </r>
    <r>
      <rPr>
        <sz val="10"/>
        <color theme="1"/>
        <rFont val="Calibri"/>
        <family val="2"/>
        <scheme val="minor"/>
      </rPr>
      <t xml:space="preserve">  of  7  Million  Hectares,  with continued involvement from local communities that are already  contributing  substantially  to the  attainment  of  this  target." 
</t>
    </r>
    <r>
      <rPr>
        <sz val="10"/>
        <color rgb="FFFF0000"/>
        <rFont val="Calibri (Body)_x0000_"/>
      </rPr>
      <t>This 7 million is already captured in the mitigation component even though it is listed under "activities with mitigation and adaptation co-benefits"</t>
    </r>
  </si>
  <si>
    <r>
      <t xml:space="preserve">Reference year: 2010
Implementation period: by 2030
Unit: CO2
"full  implementation  of  Ethiopia’s  INDC  requires  predictable, sustainable  and  reliable  support  in  the  form  of  finance, capacity building and technology transfer." </t>
    </r>
    <r>
      <rPr>
        <sz val="10"/>
        <color rgb="FFFF0000"/>
        <rFont val="Calibri"/>
        <family val="2"/>
        <scheme val="minor"/>
      </rPr>
      <t>(conditional)</t>
    </r>
    <r>
      <rPr>
        <sz val="10"/>
        <color theme="1"/>
        <rFont val="Calibri"/>
        <family val="2"/>
        <scheme val="minor"/>
      </rPr>
      <t xml:space="preserve">
"The  plan  to  mitigate  GHG  emissions  is  built  on  the  following  four pillars:
- </t>
    </r>
    <r>
      <rPr>
        <b/>
        <sz val="10"/>
        <color theme="1"/>
        <rFont val="Calibri"/>
        <family val="2"/>
        <scheme val="minor"/>
      </rPr>
      <t>Protecting  and  re-establishing  forests</t>
    </r>
    <r>
      <rPr>
        <sz val="10"/>
        <color theme="1"/>
        <rFont val="Calibri"/>
        <family val="2"/>
        <scheme val="minor"/>
      </rPr>
      <t xml:space="preserve">  for  their  economic  and ecosystem  services,  while  sequestering  significant  amounts of carbon dioxide and increasing the carbon stocks in landscapes"
Ethiopia  requires  substantial  resources to  limit  the  emission  of  its  GHGs and  to  build  resilience  to  climate  shocks.  To  this  end,  Ethiopia  has  already  committed  significant  resources to reduce GHGs and build resilience, including for the implementation of:
- </t>
    </r>
    <r>
      <rPr>
        <b/>
        <sz val="10"/>
        <color theme="1"/>
        <rFont val="Calibri"/>
        <family val="2"/>
        <scheme val="minor"/>
      </rPr>
      <t xml:space="preserve">Afforestation </t>
    </r>
    <r>
      <rPr>
        <sz val="10"/>
        <color theme="1"/>
        <rFont val="Calibri"/>
        <family val="2"/>
        <scheme val="minor"/>
      </rPr>
      <t>and</t>
    </r>
    <r>
      <rPr>
        <b/>
        <sz val="10"/>
        <color theme="1"/>
        <rFont val="Calibri"/>
        <family val="2"/>
        <scheme val="minor"/>
      </rPr>
      <t xml:space="preserve"> </t>
    </r>
    <r>
      <rPr>
        <sz val="10"/>
        <color theme="1"/>
        <rFont val="Calibri"/>
        <family val="2"/>
        <scheme val="minor"/>
      </rPr>
      <t xml:space="preserve">land rehabilitation interventions;"
</t>
    </r>
  </si>
  <si>
    <r>
      <t>Reference year: 1990
Implementation period: 2021-2030
Unit: CO2eq 
"At least 40% domestic reduction in greenhouse gas emissions by 2030 - 100% of emissions covered"
AFOLU: "Policy on how to include Land Use, Land Use Change and Forestry into the 2030 greenhouse gas mitigation framework will be established as soon as technical conditions allow and in any case before 2020."
Sector/Source Categories -- "Land Use, Land-Use Change and Forestry set out in Decision 529/2013/EU": 
-</t>
    </r>
    <r>
      <rPr>
        <sz val="10"/>
        <color theme="1"/>
        <rFont val="Calibri (Body)"/>
      </rPr>
      <t xml:space="preserve"> Afforestation, reforestation</t>
    </r>
    <r>
      <rPr>
        <b/>
        <sz val="10"/>
        <color theme="1"/>
        <rFont val="Calibri (Body)"/>
      </rPr>
      <t xml:space="preserve">
-</t>
    </r>
    <r>
      <rPr>
        <sz val="10"/>
        <color theme="1"/>
        <rFont val="Calibri (Body)"/>
      </rPr>
      <t xml:space="preserve"> Deforestation</t>
    </r>
    <r>
      <rPr>
        <b/>
        <sz val="10"/>
        <color theme="1"/>
        <rFont val="Calibri (Body)"/>
      </rPr>
      <t xml:space="preserve">
</t>
    </r>
    <r>
      <rPr>
        <sz val="10"/>
        <color theme="1"/>
        <rFont val="Calibri (Body)"/>
      </rPr>
      <t>- Forest management</t>
    </r>
  </si>
  <si>
    <r>
      <rPr>
        <sz val="10"/>
        <color rgb="FFFF0000"/>
        <rFont val="Calibri"/>
        <family val="2"/>
        <scheme val="minor"/>
      </rPr>
      <t>Sectoral NDC for emission reductions in energy sector only</t>
    </r>
    <r>
      <rPr>
        <sz val="10"/>
        <color theme="1"/>
        <rFont val="Calibri"/>
        <family val="2"/>
        <scheme val="minor"/>
      </rPr>
      <t xml:space="preserve">
</t>
    </r>
  </si>
  <si>
    <t>Energy sector only</t>
  </si>
  <si>
    <r>
      <t xml:space="preserve">Other relevant policies include Forestry (2009 – 2019), Water Resources (2009 – 2019) - The objective of the Forestry Policy is to </t>
    </r>
    <r>
      <rPr>
        <b/>
        <sz val="10"/>
        <color theme="1"/>
        <rFont val="Calibri"/>
        <family val="2"/>
        <scheme val="minor"/>
      </rPr>
      <t>maintain</t>
    </r>
    <r>
      <rPr>
        <sz val="10"/>
        <color theme="1"/>
        <rFont val="Calibri"/>
        <family val="2"/>
        <scheme val="minor"/>
      </rPr>
      <t xml:space="preserve"> 30 percent of the total land area of The Gambia under </t>
    </r>
    <r>
      <rPr>
        <b/>
        <sz val="10"/>
        <color theme="1"/>
        <rFont val="Calibri"/>
        <family val="2"/>
        <scheme val="minor"/>
      </rPr>
      <t>forest</t>
    </r>
    <r>
      <rPr>
        <sz val="10"/>
        <color theme="1"/>
        <rFont val="Calibri"/>
        <family val="2"/>
        <scheme val="minor"/>
      </rPr>
      <t xml:space="preserve"> </t>
    </r>
    <r>
      <rPr>
        <b/>
        <sz val="10"/>
        <color theme="1"/>
        <rFont val="Calibri"/>
        <family val="2"/>
        <scheme val="minor"/>
      </rPr>
      <t>cover</t>
    </r>
    <r>
      <rPr>
        <sz val="10"/>
        <color theme="1"/>
        <rFont val="Calibri"/>
        <family val="2"/>
        <scheme val="minor"/>
      </rPr>
      <t xml:space="preserve"> and thus increase the carbon sink of the country. </t>
    </r>
  </si>
  <si>
    <r>
      <t>Base year: 2010
Implementation period: 2021-2025</t>
    </r>
    <r>
      <rPr>
        <sz val="10"/>
        <color rgb="FFFF0000"/>
        <rFont val="Calibri (Body)"/>
      </rPr>
      <t xml:space="preserve"> 
</t>
    </r>
    <r>
      <rPr>
        <sz val="10"/>
        <color theme="1"/>
        <rFont val="Calibri"/>
        <family val="2"/>
        <scheme val="minor"/>
      </rPr>
      <t xml:space="preserve">
"Overall National Reductions - Treatment of the Land Use Land Use-Change and Forestry (LULUCF) emissions category has not been considered in the INDC. Excluding LULUCF and for Low Emissions Scenario, emissions will be reduced by about 44.4% in 2025 and 45.4% in 2030"
Emission reduction targets: 
Mitigation Activity: </t>
    </r>
    <r>
      <rPr>
        <b/>
        <sz val="10"/>
        <color theme="1"/>
        <rFont val="Calibri"/>
        <family val="2"/>
        <scheme val="minor"/>
      </rPr>
      <t xml:space="preserve">Afforestation </t>
    </r>
    <r>
      <rPr>
        <sz val="10"/>
        <color theme="1"/>
        <rFont val="Calibri"/>
        <family val="2"/>
        <scheme val="minor"/>
      </rPr>
      <t>-</t>
    </r>
    <r>
      <rPr>
        <b/>
        <sz val="10"/>
        <color theme="1"/>
        <rFont val="Calibri"/>
        <family val="2"/>
        <scheme val="minor"/>
      </rPr>
      <t xml:space="preserve"> </t>
    </r>
    <r>
      <rPr>
        <sz val="10"/>
        <color theme="1"/>
        <rFont val="Calibri"/>
        <family val="2"/>
        <scheme val="minor"/>
      </rPr>
      <t xml:space="preserve">Plant trees on communal lands to increase forest coverage - </t>
    </r>
    <r>
      <rPr>
        <b/>
        <sz val="10"/>
        <color theme="1"/>
        <rFont val="Calibri"/>
        <family val="2"/>
        <scheme val="minor"/>
      </rPr>
      <t>unconditional:</t>
    </r>
    <r>
      <rPr>
        <sz val="10"/>
        <color theme="1"/>
        <rFont val="Calibri"/>
        <family val="2"/>
        <scheme val="minor"/>
      </rPr>
      <t xml:space="preserve"> 275.4 Gg CO2e reduction of Gg CO2 in 2025
</t>
    </r>
    <r>
      <rPr>
        <b/>
        <sz val="10"/>
        <color theme="1"/>
        <rFont val="Calibri"/>
        <family val="2"/>
        <scheme val="minor"/>
      </rPr>
      <t>Unconditional</t>
    </r>
    <r>
      <rPr>
        <sz val="10"/>
        <color theme="1"/>
        <rFont val="Calibri"/>
        <family val="2"/>
        <scheme val="minor"/>
      </rPr>
      <t xml:space="preserve"> Mitigation Action: "</t>
    </r>
    <r>
      <rPr>
        <b/>
        <sz val="10"/>
        <color theme="1"/>
        <rFont val="Calibri"/>
        <family val="2"/>
        <scheme val="minor"/>
      </rPr>
      <t>afforestation</t>
    </r>
    <r>
      <rPr>
        <sz val="10"/>
        <color theme="1"/>
        <rFont val="Calibri"/>
        <family val="2"/>
        <scheme val="minor"/>
      </rPr>
      <t xml:space="preserve"> will contribute reductions of 220.3 GgCO2e in 2020, 275.4 GgCO2e in 2025 and 330.5 GgCO2e in 2030" 
</t>
    </r>
    <r>
      <rPr>
        <sz val="10"/>
        <color rgb="FFFF0000"/>
        <rFont val="Calibri"/>
        <family val="2"/>
        <scheme val="minor"/>
      </rPr>
      <t>target for sequestration</t>
    </r>
    <r>
      <rPr>
        <sz val="10"/>
        <color rgb="FFFF0000"/>
        <rFont val="Calibri (Body)"/>
      </rPr>
      <t xml:space="preserve"> based on difference in reduction from 2020 to 2030 in tonnes. 330.5 Gg - 220.3 Gg = 110.2 Gg CO2 or 110,200 tCO2</t>
    </r>
  </si>
  <si>
    <r>
      <t>Adapting the Agriculture System to Climate Change in The Gambia will include: ... and sustainable livelihoods and soil and water management interventions to</t>
    </r>
    <r>
      <rPr>
        <b/>
        <sz val="10"/>
        <color theme="1"/>
        <rFont val="Calibri"/>
        <family val="2"/>
        <scheme val="minor"/>
      </rPr>
      <t xml:space="preserve"> improve vegetative cover </t>
    </r>
    <r>
      <rPr>
        <sz val="10"/>
        <color theme="1"/>
        <rFont val="Calibri"/>
        <family val="2"/>
        <scheme val="minor"/>
      </rPr>
      <t xml:space="preserve">and to sustain livelihoods of livestock dependent communities will be expanded and intensified. 
</t>
    </r>
  </si>
  <si>
    <r>
      <t>Reference year: 2013
Implementation period: 2021-2030</t>
    </r>
    <r>
      <rPr>
        <sz val="10"/>
        <color rgb="FFFF0000"/>
        <rFont val="Calibri (Body)"/>
      </rPr>
      <t xml:space="preserve">
</t>
    </r>
    <r>
      <rPr>
        <sz val="10"/>
        <color theme="1"/>
        <rFont val="Calibri (Body)"/>
      </rPr>
      <t xml:space="preserve">Unit: CO2 </t>
    </r>
    <r>
      <rPr>
        <sz val="10"/>
        <color theme="1"/>
        <rFont val="Calibri"/>
        <family val="2"/>
        <scheme val="minor"/>
      </rPr>
      <t xml:space="preserve">
INDC - "coverage: includes all sectors excluding LULUCF (Information on GHG emissions reduction targets for the forestry sector of Georgia is given in Annex 1.)"</t>
    </r>
  </si>
  <si>
    <r>
      <t xml:space="preserve">The Georgian Government prioritizes three options for climate change mitigation activities in forestry sector: (a) establish Sustainable Forest Management (SFM) practices; (b) conduct afforestation/reforestation and assist natural regeneration; and (c) expand the protected area.
</t>
    </r>
    <r>
      <rPr>
        <b/>
        <sz val="11"/>
        <color theme="1"/>
        <rFont val="Calibri"/>
        <family val="2"/>
        <scheme val="minor"/>
      </rPr>
      <t>Unconditional:</t>
    </r>
    <r>
      <rPr>
        <sz val="11"/>
        <color theme="1"/>
        <rFont val="Calibri"/>
        <family val="2"/>
        <scheme val="minor"/>
      </rPr>
      <t xml:space="preserve">
- A pilot between 2020-2030 in the Borjomi-Bakuriani Forest district in </t>
    </r>
    <r>
      <rPr>
        <b/>
        <sz val="11"/>
        <color theme="1"/>
        <rFont val="Calibri"/>
        <family val="2"/>
        <scheme val="minor"/>
      </rPr>
      <t>sustainable forest management</t>
    </r>
    <r>
      <rPr>
        <sz val="11"/>
        <color theme="1"/>
        <rFont val="Calibri"/>
        <family val="2"/>
        <scheme val="minor"/>
      </rPr>
      <t xml:space="preserve">, " It is estimated that this measure will lead to an overall emission reduction of at least 1 million tonnes of CO2 over a period of 10 years in this district covering 45,000 hectares;" </t>
    </r>
    <r>
      <rPr>
        <sz val="11"/>
        <color rgb="FFFF0000"/>
        <rFont val="Calibri"/>
        <family val="2"/>
        <scheme val="minor"/>
      </rPr>
      <t>Silviculture but not included since tCO2 is for emission reductions</t>
    </r>
    <r>
      <rPr>
        <sz val="11"/>
        <color theme="1"/>
        <rFont val="Calibri"/>
        <family val="2"/>
        <scheme val="minor"/>
      </rPr>
      <t xml:space="preserve">
- Implement </t>
    </r>
    <r>
      <rPr>
        <b/>
        <sz val="11"/>
        <color theme="1"/>
        <rFont val="Calibri"/>
        <family val="2"/>
        <scheme val="minor"/>
      </rPr>
      <t>afforestation/reforestation</t>
    </r>
    <r>
      <rPr>
        <sz val="11"/>
        <color theme="1"/>
        <rFont val="Calibri"/>
        <family val="2"/>
        <scheme val="minor"/>
      </rPr>
      <t xml:space="preserve"> activities on already identified 1,500 ha of degraded lands by 2030
- </t>
    </r>
    <r>
      <rPr>
        <b/>
        <sz val="11"/>
        <color theme="1"/>
        <rFont val="Calibri"/>
        <family val="2"/>
        <scheme val="minor"/>
      </rPr>
      <t xml:space="preserve">Assist natural regeneration </t>
    </r>
    <r>
      <rPr>
        <sz val="11"/>
        <color theme="1"/>
        <rFont val="Calibri"/>
        <family val="2"/>
        <scheme val="minor"/>
      </rPr>
      <t xml:space="preserve">of forests through different silvicultural methods on 7,500 ha by 2030 in order to restore natural forest cover. </t>
    </r>
    <r>
      <rPr>
        <sz val="11"/>
        <color rgb="FFFF0000"/>
        <rFont val="Calibri"/>
        <family val="2"/>
        <scheme val="minor"/>
      </rPr>
      <t xml:space="preserve">target for Assisted Regeneration of 7,500 ha </t>
    </r>
    <r>
      <rPr>
        <sz val="11"/>
        <color theme="1"/>
        <rFont val="Calibri"/>
        <family val="2"/>
        <scheme val="minor"/>
      </rPr>
      <t xml:space="preserve">
</t>
    </r>
    <r>
      <rPr>
        <b/>
        <sz val="11"/>
        <color theme="1"/>
        <rFont val="Calibri"/>
        <family val="2"/>
        <scheme val="minor"/>
      </rPr>
      <t>Conditional</t>
    </r>
    <r>
      <rPr>
        <sz val="11"/>
        <color theme="1"/>
        <rFont val="Calibri"/>
        <family val="2"/>
        <scheme val="minor"/>
      </rPr>
      <t xml:space="preserve"> 
- the country commits itself to </t>
    </r>
    <r>
      <rPr>
        <b/>
        <sz val="11"/>
        <color theme="1"/>
        <rFont val="Calibri"/>
        <family val="2"/>
        <scheme val="minor"/>
      </rPr>
      <t>afforest/reforest</t>
    </r>
    <r>
      <rPr>
        <sz val="11"/>
        <color theme="1"/>
        <rFont val="Calibri"/>
        <family val="2"/>
        <scheme val="minor"/>
      </rPr>
      <t xml:space="preserve"> up to a total of 35,000 hectares, as well as supporting relevant activities to assist natural regeneration in identified areas needing afforestation / reforestation until 2030;</t>
    </r>
    <r>
      <rPr>
        <sz val="11"/>
        <color rgb="FFFF0000"/>
        <rFont val="Calibri"/>
        <family val="2"/>
        <scheme val="minor"/>
      </rPr>
      <t xml:space="preserve"> planted forest</t>
    </r>
    <r>
      <rPr>
        <sz val="11"/>
        <color theme="1"/>
        <rFont val="Calibri"/>
        <family val="2"/>
        <scheme val="minor"/>
      </rPr>
      <t xml:space="preserve">
- With support for SFM and carbon monitoring, "(covering up to 250,000 ha of forest lands) the country  commits itself to support the </t>
    </r>
    <r>
      <rPr>
        <b/>
        <sz val="11"/>
        <color theme="1"/>
        <rFont val="Calibri"/>
        <family val="2"/>
        <scheme val="minor"/>
      </rPr>
      <t>sustainable management of forests with estimating measures leading to an overall carbon sequestration up to 6 million tons of CO2</t>
    </r>
    <r>
      <rPr>
        <sz val="11"/>
        <color theme="1"/>
        <rFont val="Calibri"/>
        <family val="2"/>
        <scheme val="minor"/>
      </rPr>
      <t xml:space="preserve"> on these lands over a period 2020-2030." </t>
    </r>
    <r>
      <rPr>
        <sz val="11"/>
        <color rgb="FFFF0000"/>
        <rFont val="Calibri"/>
        <family val="2"/>
        <scheme val="minor"/>
      </rPr>
      <t>Silviculture for 6 million tCO2 converted to 2021-2030</t>
    </r>
    <r>
      <rPr>
        <sz val="11"/>
        <rFont val="Calibri"/>
        <family val="2"/>
        <scheme val="minor"/>
      </rPr>
      <t xml:space="preserve">
</t>
    </r>
  </si>
  <si>
    <r>
      <t xml:space="preserve">Reference year:
Implementation period: 2020-2030
Unit: CO2eq
Economy-wide target that is un/conditional
Mitigation Goal - Sector: AFOLU - INDC Policy Action: Promote Sustainable utilization of forest resources through REDD+ (un/conditional and 5 programmes of action in INDC annex)
Annex 1: Mitigation Policy Actions and emission reduction actions1
"Promote sustainable utilization of forest resources through REDD+: 
</t>
    </r>
    <r>
      <rPr>
        <b/>
        <sz val="10"/>
        <color theme="1"/>
        <rFont val="Calibri"/>
        <family val="2"/>
        <scheme val="minor"/>
      </rPr>
      <t>unconditional</t>
    </r>
    <r>
      <rPr>
        <sz val="10"/>
        <color theme="1"/>
        <rFont val="Calibri"/>
        <family val="2"/>
        <scheme val="minor"/>
      </rPr>
      <t xml:space="preserve">: continue 10,000 ha annual </t>
    </r>
    <r>
      <rPr>
        <b/>
        <sz val="10"/>
        <color theme="1"/>
        <rFont val="Calibri"/>
        <family val="2"/>
        <scheme val="minor"/>
      </rPr>
      <t xml:space="preserve">reforestation/afforestation </t>
    </r>
    <r>
      <rPr>
        <sz val="10"/>
        <color theme="1"/>
        <rFont val="Calibri"/>
        <family val="2"/>
        <scheme val="minor"/>
      </rPr>
      <t xml:space="preserve">of degraded land (2020-2030) </t>
    </r>
    <r>
      <rPr>
        <sz val="10"/>
        <color rgb="FFFF0000"/>
        <rFont val="Calibri"/>
        <family val="2"/>
        <scheme val="minor"/>
      </rPr>
      <t>planted forest of 100,000 ha</t>
    </r>
    <r>
      <rPr>
        <sz val="10"/>
        <color theme="1"/>
        <rFont val="Calibri"/>
        <family val="2"/>
        <scheme val="minor"/>
      </rPr>
      <t xml:space="preserve">
</t>
    </r>
    <r>
      <rPr>
        <b/>
        <sz val="10"/>
        <color theme="1"/>
        <rFont val="Calibri"/>
        <family val="2"/>
        <scheme val="minor"/>
      </rPr>
      <t xml:space="preserve">conditional: </t>
    </r>
    <r>
      <rPr>
        <sz val="10"/>
        <color theme="1"/>
        <rFont val="Calibri"/>
        <family val="2"/>
        <scheme val="minor"/>
      </rPr>
      <t>double 10,000/ha annual</t>
    </r>
    <r>
      <rPr>
        <b/>
        <sz val="10"/>
        <color theme="1"/>
        <rFont val="Calibri"/>
        <family val="2"/>
        <scheme val="minor"/>
      </rPr>
      <t xml:space="preserve"> reforestation/afforestation </t>
    </r>
    <r>
      <rPr>
        <sz val="10"/>
        <color theme="1"/>
        <rFont val="Calibri"/>
        <family val="2"/>
        <scheme val="minor"/>
      </rPr>
      <t>of degraded land to to 20,000 ha on an annual basis (2020-2030)</t>
    </r>
    <r>
      <rPr>
        <sz val="10"/>
        <color rgb="FFFF0000"/>
        <rFont val="Calibri"/>
        <family val="2"/>
        <scheme val="minor"/>
      </rPr>
      <t xml:space="preserve"> planted forest 100,00 ha (additional)</t>
    </r>
    <r>
      <rPr>
        <sz val="10"/>
        <color theme="1"/>
        <rFont val="Calibri"/>
        <family val="2"/>
        <scheme val="minor"/>
      </rPr>
      <t xml:space="preserve">
</t>
    </r>
    <r>
      <rPr>
        <b/>
        <sz val="10"/>
        <color theme="1"/>
        <rFont val="Calibri"/>
        <family val="2"/>
        <scheme val="minor"/>
      </rPr>
      <t xml:space="preserve">Conditional: </t>
    </r>
    <r>
      <rPr>
        <sz val="10"/>
        <color theme="1"/>
        <rFont val="Calibri"/>
        <family val="2"/>
        <scheme val="minor"/>
      </rPr>
      <t>support</t>
    </r>
    <r>
      <rPr>
        <b/>
        <sz val="10"/>
        <color theme="1"/>
        <rFont val="Calibri"/>
        <family val="2"/>
        <scheme val="minor"/>
      </rPr>
      <t xml:space="preserve"> enhancement of forest carbon stocks </t>
    </r>
    <r>
      <rPr>
        <sz val="10"/>
        <color theme="1"/>
        <rFont val="Calibri"/>
        <family val="2"/>
        <scheme val="minor"/>
      </rPr>
      <t xml:space="preserve">through 5,000 ha per annum of </t>
    </r>
    <r>
      <rPr>
        <b/>
        <sz val="10"/>
        <color theme="1"/>
        <rFont val="Calibri"/>
        <family val="2"/>
        <scheme val="minor"/>
      </rPr>
      <t>enrichment planting</t>
    </r>
    <r>
      <rPr>
        <sz val="10"/>
        <color theme="1"/>
        <rFont val="Calibri"/>
        <family val="2"/>
        <scheme val="minor"/>
      </rPr>
      <t xml:space="preserve"> and enforcement of timber felling standards </t>
    </r>
    <r>
      <rPr>
        <sz val="10"/>
        <color rgb="FFFF0000"/>
        <rFont val="Calibri"/>
        <family val="2"/>
        <scheme val="minor"/>
      </rPr>
      <t>silviculture 50,000 ha</t>
    </r>
    <r>
      <rPr>
        <sz val="10"/>
        <color theme="1"/>
        <rFont val="Calibri"/>
        <family val="2"/>
        <scheme val="minor"/>
      </rPr>
      <t xml:space="preserve"> </t>
    </r>
  </si>
  <si>
    <r>
      <t>Adaptation Policy Actions
- Value addition based utilization of forest resources:  manage 413,000 ha of fragile, ecologically sensitive and culturally significant sites in 22 adminstrative districts in forest and savannah areas (</t>
    </r>
    <r>
      <rPr>
        <sz val="10"/>
        <color rgb="FFFF0000"/>
        <rFont val="Calibri"/>
        <family val="2"/>
        <scheme val="minor"/>
      </rPr>
      <t>not included since activity is unclear</t>
    </r>
    <r>
      <rPr>
        <sz val="10"/>
        <color theme="1"/>
        <rFont val="Calibri"/>
        <family val="2"/>
        <scheme val="minor"/>
      </rPr>
      <t>)</t>
    </r>
  </si>
  <si>
    <r>
      <t xml:space="preserve">Base year: 2010 
Impementation period: by 2025 
Unit: CO2 
"Grenada currently has 3,900 hectares of protected forest, a total of 11% of its forested area, an equivalent of 1344,141 tCO2."... "Carbon sequestration and consequent accumulation rate of tons of carbon per hectare per year would be significantly increased (more than double) in Protected Areas where project activities are proposed. The </t>
    </r>
    <r>
      <rPr>
        <b/>
        <sz val="10"/>
        <color theme="1"/>
        <rFont val="Calibri"/>
        <family val="2"/>
        <scheme val="minor"/>
      </rPr>
      <t>replacement</t>
    </r>
    <r>
      <rPr>
        <sz val="10"/>
        <color theme="1"/>
        <rFont val="Calibri"/>
        <family val="2"/>
        <scheme val="minor"/>
      </rPr>
      <t xml:space="preserve"> </t>
    </r>
    <r>
      <rPr>
        <b/>
        <sz val="10"/>
        <color theme="1"/>
        <rFont val="Calibri"/>
        <family val="2"/>
        <scheme val="minor"/>
      </rPr>
      <t>of</t>
    </r>
    <r>
      <rPr>
        <sz val="10"/>
        <color theme="1"/>
        <rFont val="Calibri"/>
        <family val="2"/>
        <scheme val="minor"/>
      </rPr>
      <t xml:space="preserve"> the invasive </t>
    </r>
    <r>
      <rPr>
        <b/>
        <sz val="10"/>
        <color theme="1"/>
        <rFont val="Calibri"/>
        <family val="2"/>
        <scheme val="minor"/>
      </rPr>
      <t>bamboo with fast growing indigenous species</t>
    </r>
    <r>
      <rPr>
        <sz val="10"/>
        <color theme="1"/>
        <rFont val="Calibri"/>
        <family val="2"/>
        <scheme val="minor"/>
      </rPr>
      <t xml:space="preserve"> that are ecologically adapted to the particular Protected Areas will undoubtedly </t>
    </r>
    <r>
      <rPr>
        <b/>
        <sz val="10"/>
        <color theme="1"/>
        <rFont val="Calibri"/>
        <family val="2"/>
        <scheme val="minor"/>
      </rPr>
      <t>sequester more carbon</t>
    </r>
    <r>
      <rPr>
        <sz val="10"/>
        <color theme="1"/>
        <rFont val="Calibri"/>
        <family val="2"/>
        <scheme val="minor"/>
      </rPr>
      <t xml:space="preserve"> than that of bamboos."
Grenada is also currently undergoing development of its land policy which will address land use change in the future and </t>
    </r>
    <r>
      <rPr>
        <b/>
        <sz val="10"/>
        <color theme="1"/>
        <rFont val="Calibri"/>
        <family val="2"/>
        <scheme val="minor"/>
      </rPr>
      <t>rehabilitation</t>
    </r>
    <r>
      <rPr>
        <sz val="10"/>
        <color theme="1"/>
        <rFont val="Calibri"/>
        <family val="2"/>
        <scheme val="minor"/>
      </rPr>
      <t xml:space="preserve"> and protection of specific areas.
</t>
    </r>
  </si>
  <si>
    <r>
      <t xml:space="preserve">
Reference year: 2005
Implementation period: 2005-2030 
Unit: CO2e
The NDC application period is 2016 - 2030
Implementation Mechanisms - Mitigation - LULUCF:
"Continuity of implementation and compliance with forest management policy instruments, highlighting: the new Law for the Promotion, Establishment, Recovery, Restoration, Management, Production and Protection of Forests of Guatemala -PROBOSQUE, Decree 02-2015-, the Forest Incentives Program - INFOR- and Forest Incentives Program for Holders of Small Land Extensions of Forest or Agroforestry Vocation -PINPEP-, </t>
    </r>
    <r>
      <rPr>
        <b/>
        <sz val="10"/>
        <color theme="1"/>
        <rFont val="Calibri"/>
        <family val="2"/>
        <scheme val="minor"/>
      </rPr>
      <t>National Forest Landscape Restoration Strategy with a goal of 1.2 million hectares,</t>
    </r>
    <r>
      <rPr>
        <sz val="10"/>
        <color theme="1"/>
        <rFont val="Calibri"/>
        <family val="2"/>
        <scheme val="minor"/>
      </rPr>
      <t xml:space="preserve"> the Forest Linkage Strategy Industry and Market and the National Strategy for the Combat of Illegal Logging." </t>
    </r>
    <r>
      <rPr>
        <sz val="10"/>
        <color rgb="FFFF0000"/>
        <rFont val="Calibri"/>
        <family val="2"/>
        <scheme val="minor"/>
      </rPr>
      <t>assuming 1.2 million ha is restored 2016-2030 then for 2021-2030 800,000 ha is counted as 'other restoration'</t>
    </r>
    <r>
      <rPr>
        <sz val="10"/>
        <color theme="1"/>
        <rFont val="Calibri"/>
        <family val="2"/>
        <scheme val="minor"/>
      </rPr>
      <t xml:space="preserve">
</t>
    </r>
  </si>
  <si>
    <r>
      <t>Adaptation Commitments 
To preserve qualiy and quantity of water resources: 
-</t>
    </r>
    <r>
      <rPr>
        <b/>
        <sz val="10"/>
        <color theme="1"/>
        <rFont val="Calibri"/>
        <family val="2"/>
        <scheme val="minor"/>
      </rPr>
      <t xml:space="preserve"> Preserve and restore the riparian forests </t>
    </r>
    <r>
      <rPr>
        <sz val="10"/>
        <color theme="1"/>
        <rFont val="Calibri"/>
        <family val="2"/>
        <scheme val="minor"/>
      </rPr>
      <t>at the spring heads and along the banks, in particular on cross-border watercourses;
- Ensure the preservation of the banks and beds of national and transnational watercourses.
Support the adaptation efforts of rural communities to</t>
    </r>
    <r>
      <rPr>
        <b/>
        <sz val="10"/>
        <color theme="1"/>
        <rFont val="Calibri"/>
        <family val="2"/>
        <scheme val="minor"/>
      </rPr>
      <t xml:space="preserve"> develop agro-sylvo-pastroal techniques</t>
    </r>
    <r>
      <rPr>
        <sz val="10"/>
        <color theme="1"/>
        <rFont val="Calibri"/>
        <family val="2"/>
        <scheme val="minor"/>
      </rPr>
      <t xml:space="preserve">
</t>
    </r>
  </si>
  <si>
    <r>
      <rPr>
        <sz val="10"/>
        <rFont val="Calibri (Body)"/>
      </rPr>
      <t xml:space="preserve">Commitment period: 2016-2030
Contribution conditional upon international support. </t>
    </r>
    <r>
      <rPr>
        <sz val="10"/>
        <color rgb="FFFF0000"/>
        <rFont val="Calibri (Body)"/>
      </rPr>
      <t xml:space="preserve">
</t>
    </r>
    <r>
      <rPr>
        <sz val="10"/>
        <rFont val="Calibri (Body)"/>
      </rPr>
      <t xml:space="preserve">Mitigation Commitments and Potential: 
</t>
    </r>
    <r>
      <rPr>
        <sz val="10"/>
        <color theme="1"/>
        <rFont val="Calibri (Body)"/>
      </rPr>
      <t>"Commitment: Manage its forests sustainably"
Objectives: 
- stabilize the area of mangroves between now and 2030
- run</t>
    </r>
    <r>
      <rPr>
        <b/>
        <sz val="10"/>
        <color theme="1"/>
        <rFont val="Calibri (Body)"/>
      </rPr>
      <t xml:space="preserve"> reafforestation programs</t>
    </r>
    <r>
      <rPr>
        <sz val="10"/>
        <color theme="1"/>
        <rFont val="Calibri (Body)"/>
      </rPr>
      <t xml:space="preserve"> throughout the country, covering 10,000/ha/year and ensure sustainable management of replanted areas </t>
    </r>
    <r>
      <rPr>
        <sz val="10"/>
        <color rgb="FFFF0000"/>
        <rFont val="Calibri (Body)"/>
      </rPr>
      <t xml:space="preserve">(100,000 ha planted forest)
</t>
    </r>
    <r>
      <rPr>
        <sz val="10"/>
        <rFont val="Calibri (Body)"/>
      </rPr>
      <t xml:space="preserve">"The main constraints on this commitment stem from the inadequacy of financial and human resources, the gaps in scientific
knowledge concerning the pace of forest degradation and the low level of local community involvement in sustainable forest
management." </t>
    </r>
    <r>
      <rPr>
        <b/>
        <sz val="10"/>
        <rFont val="Calibri (Body)"/>
      </rPr>
      <t>(conditional)</t>
    </r>
  </si>
  <si>
    <r>
      <t xml:space="preserve">Adaptation Contribution
"In the medium and long term Guinea-Bissau undertakes, provided there is financial, technological and capacity building support from the international community starting from the new climate agreement and green fund, to:"
- Develop a </t>
    </r>
    <r>
      <rPr>
        <b/>
        <sz val="10"/>
        <color theme="1"/>
        <rFont val="Calibri"/>
        <family val="2"/>
        <scheme val="minor"/>
      </rPr>
      <t>national reforestation and sustainable management of forest and agroforestry ecosystems</t>
    </r>
    <r>
      <rPr>
        <sz val="10"/>
        <color theme="1"/>
        <rFont val="Calibri"/>
        <family val="2"/>
        <scheme val="minor"/>
      </rPr>
      <t xml:space="preserve"> programme by 2025;
- Develop scientific and technical research on adaptation of new productive varieties with broad spectrum tolerance to climate adverse effects by 2025;
- Reduce illegal and indiscriminate felling of trees by 2030; 
- </t>
    </r>
    <r>
      <rPr>
        <b/>
        <sz val="10"/>
        <color theme="1"/>
        <rFont val="Calibri"/>
        <family val="2"/>
        <scheme val="minor"/>
      </rPr>
      <t>Promote</t>
    </r>
    <r>
      <rPr>
        <sz val="10"/>
        <color theme="1"/>
        <rFont val="Calibri"/>
        <family val="2"/>
        <scheme val="minor"/>
      </rPr>
      <t xml:space="preserve"> </t>
    </r>
    <r>
      <rPr>
        <b/>
        <sz val="10"/>
        <color theme="1"/>
        <rFont val="Calibri"/>
        <family val="2"/>
        <scheme val="minor"/>
      </rPr>
      <t>forestry/plantation</t>
    </r>
    <r>
      <rPr>
        <sz val="10"/>
        <color theme="1"/>
        <rFont val="Calibri"/>
        <family val="2"/>
        <scheme val="minor"/>
      </rPr>
      <t xml:space="preserve"> of species resistant to drought and low rainfall by 2030;
</t>
    </r>
  </si>
  <si>
    <r>
      <t>Reference year: 1994
Implementation period: 2020-2030
Unit: C02
The measures that Guinea-Bissau has appraised so far as contributions are as follows:
I. Establish and schedule a new forestry policy. The vision is of a</t>
    </r>
    <r>
      <rPr>
        <b/>
        <sz val="10"/>
        <color theme="1"/>
        <rFont val="Calibri"/>
        <family val="2"/>
        <scheme val="minor"/>
      </rPr>
      <t xml:space="preserve"> sustainable management of forest resource</t>
    </r>
    <r>
      <rPr>
        <sz val="10"/>
        <color theme="1"/>
        <rFont val="Calibri"/>
        <family val="2"/>
        <scheme val="minor"/>
      </rPr>
      <t>s - including through conservation</t>
    </r>
    <r>
      <rPr>
        <b/>
        <sz val="10"/>
        <color theme="1"/>
        <rFont val="Calibri"/>
        <family val="2"/>
        <scheme val="minor"/>
      </rPr>
      <t xml:space="preserve"> </t>
    </r>
    <r>
      <rPr>
        <sz val="10"/>
        <color theme="1"/>
        <rFont val="Calibri"/>
        <family val="2"/>
        <scheme val="minor"/>
      </rPr>
      <t>and</t>
    </r>
    <r>
      <rPr>
        <b/>
        <sz val="10"/>
        <color theme="1"/>
        <rFont val="Calibri"/>
        <family val="2"/>
        <scheme val="minor"/>
      </rPr>
      <t xml:space="preserve"> restoration of forests</t>
    </r>
    <r>
      <rPr>
        <sz val="10"/>
        <color theme="1"/>
        <rFont val="Calibri"/>
        <family val="2"/>
        <scheme val="minor"/>
      </rPr>
      <t xml:space="preserve"> - to enhance a socio-economic balance that meets the needs of communities and ensures their accountability;
</t>
    </r>
  </si>
  <si>
    <r>
      <t xml:space="preserve">
Reference year: Not stated; various years are used for different measurements.
Implementation period: by 2025
Unit: CO2eq
Forestry - </t>
    </r>
    <r>
      <rPr>
        <b/>
        <sz val="10"/>
        <color theme="1"/>
        <rFont val="Calibri"/>
        <family val="2"/>
      </rPr>
      <t>Unconditional</t>
    </r>
    <r>
      <rPr>
        <sz val="10"/>
        <color theme="1"/>
        <rFont val="Calibri"/>
        <family val="2"/>
      </rPr>
      <t xml:space="preserve"> contributions</t>
    </r>
    <r>
      <rPr>
        <b/>
        <sz val="10"/>
        <color theme="1"/>
        <rFont val="Calibri"/>
        <family val="2"/>
      </rPr>
      <t xml:space="preserve"> </t>
    </r>
    <r>
      <rPr>
        <sz val="10"/>
        <color theme="1"/>
        <rFont val="Calibri"/>
        <family val="2"/>
      </rPr>
      <t xml:space="preserve">
Continue and improve ongoing work to realize</t>
    </r>
    <r>
      <rPr>
        <b/>
        <sz val="10"/>
        <color theme="1"/>
        <rFont val="Calibri"/>
        <family val="2"/>
      </rPr>
      <t xml:space="preserve"> sustainable forest management</t>
    </r>
    <r>
      <rPr>
        <sz val="10"/>
        <color theme="1"/>
        <rFont val="Calibri"/>
        <family val="2"/>
      </rPr>
      <t>. GFC will ensure compliance with the various Codes of Practice that govern the timber industry using local resources.</t>
    </r>
    <r>
      <rPr>
        <sz val="10"/>
        <color theme="1"/>
        <rFont val="Calibri"/>
        <family val="2"/>
      </rPr>
      <t xml:space="preserve">
Emission Reduction Programme for Forests
With adequate resources, Guyana will develop a suite of ERP measures that will include:  "the conservation of additional 2 million hectares... existing mangrove forests will be counted in this target and the </t>
    </r>
    <r>
      <rPr>
        <b/>
        <sz val="10"/>
        <color theme="1"/>
        <rFont val="Calibri"/>
        <family val="2"/>
      </rPr>
      <t>mangrove</t>
    </r>
    <r>
      <rPr>
        <sz val="10"/>
        <color theme="1"/>
        <rFont val="Calibri"/>
        <family val="2"/>
      </rPr>
      <t xml:space="preserve"> </t>
    </r>
    <r>
      <rPr>
        <b/>
        <sz val="10"/>
        <color theme="1"/>
        <rFont val="Calibri"/>
        <family val="2"/>
      </rPr>
      <t>restoration</t>
    </r>
    <r>
      <rPr>
        <sz val="10"/>
        <color theme="1"/>
        <rFont val="Calibri"/>
        <family val="2"/>
      </rPr>
      <t xml:space="preserve"> programme along the vulnerable coast will be expanded."</t>
    </r>
  </si>
  <si>
    <r>
      <t xml:space="preserve">Adaptation - Contributions: 
Given the requisite support, Guyana will undertake actions in the following areas:
</t>
    </r>
    <r>
      <rPr>
        <b/>
        <sz val="10"/>
        <color theme="1"/>
        <rFont val="Calibri"/>
        <family val="2"/>
        <scheme val="minor"/>
      </rPr>
      <t>Conditional</t>
    </r>
    <r>
      <rPr>
        <sz val="10"/>
        <color theme="1"/>
        <rFont val="Calibri"/>
        <family val="2"/>
        <scheme val="minor"/>
      </rPr>
      <t xml:space="preserve">: 
- </t>
    </r>
    <r>
      <rPr>
        <b/>
        <sz val="10"/>
        <color theme="1"/>
        <rFont val="Calibri"/>
        <family val="2"/>
        <scheme val="minor"/>
      </rPr>
      <t>Mangrove restoration.</t>
    </r>
  </si>
  <si>
    <r>
      <t xml:space="preserve">Reference year: 2000
Implementation Period: 2016-2030 
Unit: CO2
Mitigation - Sectors Covered: Agriculture, Forestry and Land-Use Change
- Afforestation and reforestation
- agroforestry
Annex - Mitigation Measures: 
</t>
    </r>
    <r>
      <rPr>
        <b/>
        <sz val="10"/>
        <color theme="1"/>
        <rFont val="Calibri"/>
        <family val="2"/>
        <scheme val="minor"/>
      </rPr>
      <t>Conditional: 
- Plant</t>
    </r>
    <r>
      <rPr>
        <sz val="10"/>
        <color theme="1"/>
        <rFont val="Calibri"/>
        <family val="2"/>
        <scheme val="minor"/>
      </rPr>
      <t xml:space="preserve"> 137,500 ha of </t>
    </r>
    <r>
      <rPr>
        <b/>
        <sz val="10"/>
        <color theme="1"/>
        <rFont val="Calibri"/>
        <family val="2"/>
        <scheme val="minor"/>
      </rPr>
      <t>forest</t>
    </r>
    <r>
      <rPr>
        <sz val="10"/>
        <color theme="1"/>
        <rFont val="Calibri"/>
        <family val="2"/>
        <scheme val="minor"/>
      </rPr>
      <t xml:space="preserve"> by 2030 with a focus on local species, including 100,000 ha conditionally between 2020 and 2030 (</t>
    </r>
    <r>
      <rPr>
        <sz val="10"/>
        <color rgb="FFFF0000"/>
        <rFont val="Calibri"/>
        <family val="2"/>
        <scheme val="minor"/>
      </rPr>
      <t>planted forest 85,937 ha 2021-2030</t>
    </r>
    <r>
      <rPr>
        <sz val="10"/>
        <color theme="1"/>
        <rFont val="Calibri"/>
        <family val="2"/>
        <scheme val="minor"/>
      </rPr>
      <t xml:space="preserve">)
- Protect, conserve and </t>
    </r>
    <r>
      <rPr>
        <b/>
        <sz val="10"/>
        <color theme="1"/>
        <rFont val="Calibri"/>
        <family val="2"/>
        <scheme val="minor"/>
      </rPr>
      <t>extend</t>
    </r>
    <r>
      <rPr>
        <sz val="10"/>
        <color theme="1"/>
        <rFont val="Calibri"/>
        <family val="2"/>
        <scheme val="minor"/>
      </rPr>
      <t xml:space="preserve"> existing </t>
    </r>
    <r>
      <rPr>
        <b/>
        <sz val="10"/>
        <color theme="1"/>
        <rFont val="Calibri"/>
        <family val="2"/>
        <scheme val="minor"/>
      </rPr>
      <t>mangrove</t>
    </r>
    <r>
      <rPr>
        <sz val="10"/>
        <color theme="1"/>
        <rFont val="Calibri"/>
        <family val="2"/>
        <scheme val="minor"/>
      </rPr>
      <t xml:space="preserve"> </t>
    </r>
    <r>
      <rPr>
        <b/>
        <sz val="10"/>
        <color theme="1"/>
        <rFont val="Calibri"/>
        <family val="2"/>
        <scheme val="minor"/>
      </rPr>
      <t>forests</t>
    </r>
    <r>
      <rPr>
        <sz val="10"/>
        <color theme="1"/>
        <rFont val="Calibri"/>
        <family val="2"/>
        <scheme val="minor"/>
      </rPr>
      <t xml:space="preserve"> (19,500ha) by 2030 (</t>
    </r>
    <r>
      <rPr>
        <sz val="10"/>
        <color rgb="FFFF0000"/>
        <rFont val="Calibri"/>
        <family val="2"/>
        <scheme val="minor"/>
      </rPr>
      <t>mangroves 12,187 ha 2021-2030</t>
    </r>
    <r>
      <rPr>
        <sz val="10"/>
        <color theme="1"/>
        <rFont val="Calibri"/>
        <family val="2"/>
        <scheme val="minor"/>
      </rPr>
      <t xml:space="preserve">)
- </t>
    </r>
    <r>
      <rPr>
        <b/>
        <sz val="10"/>
        <color theme="1"/>
        <rFont val="Calibri"/>
        <family val="2"/>
        <scheme val="minor"/>
      </rPr>
      <t>Restore,</t>
    </r>
    <r>
      <rPr>
        <sz val="10"/>
        <color theme="1"/>
        <rFont val="Calibri"/>
        <family val="2"/>
        <scheme val="minor"/>
      </rPr>
      <t xml:space="preserve"> enhance and extend existing </t>
    </r>
    <r>
      <rPr>
        <b/>
        <sz val="10"/>
        <color theme="1"/>
        <rFont val="Calibri"/>
        <family val="2"/>
        <scheme val="minor"/>
      </rPr>
      <t>agroforestry</t>
    </r>
    <r>
      <rPr>
        <sz val="10"/>
        <color theme="1"/>
        <rFont val="Calibri"/>
        <family val="2"/>
        <scheme val="minor"/>
      </rPr>
      <t xml:space="preserve"> </t>
    </r>
    <r>
      <rPr>
        <b/>
        <sz val="10"/>
        <color theme="1"/>
        <rFont val="Calibri"/>
        <family val="2"/>
        <scheme val="minor"/>
      </rPr>
      <t>systems</t>
    </r>
    <r>
      <rPr>
        <sz val="10"/>
        <color theme="1"/>
        <rFont val="Calibri"/>
        <family val="2"/>
        <scheme val="minor"/>
      </rPr>
      <t xml:space="preserve"> (at least an additional 60,000 ha between 2020 and 2030 (</t>
    </r>
    <r>
      <rPr>
        <sz val="10"/>
        <color rgb="FFFF0000"/>
        <rFont val="Calibri"/>
        <family val="2"/>
        <scheme val="minor"/>
      </rPr>
      <t>agroforestry 37,500 ha</t>
    </r>
    <r>
      <rPr>
        <sz val="10"/>
        <color theme="1"/>
        <rFont val="Calibri"/>
        <family val="2"/>
        <scheme val="minor"/>
      </rPr>
      <t xml:space="preserve">)
</t>
    </r>
    <r>
      <rPr>
        <b/>
        <sz val="10"/>
        <color theme="1"/>
        <rFont val="Calibri"/>
        <family val="2"/>
        <scheme val="minor"/>
      </rPr>
      <t>Unconditional:</t>
    </r>
    <r>
      <rPr>
        <sz val="10"/>
        <color theme="1"/>
        <rFont val="Calibri"/>
        <family val="2"/>
        <scheme val="minor"/>
      </rPr>
      <t xml:space="preserve"> 
- </t>
    </r>
    <r>
      <rPr>
        <b/>
        <sz val="10"/>
        <color theme="1"/>
        <rFont val="Calibri"/>
        <family val="2"/>
        <scheme val="minor"/>
      </rPr>
      <t>Reforestation:</t>
    </r>
    <r>
      <rPr>
        <sz val="10"/>
        <color theme="1"/>
        <rFont val="Calibri"/>
        <family val="2"/>
        <scheme val="minor"/>
      </rPr>
      <t xml:space="preserve"> planting 2,500ha of forest per year from 2016 - 2030 (</t>
    </r>
    <r>
      <rPr>
        <sz val="10"/>
        <color rgb="FFFF0000"/>
        <rFont val="Calibri"/>
        <family val="2"/>
        <scheme val="minor"/>
      </rPr>
      <t>planted forest 1,562 ha 2021-2030</t>
    </r>
    <r>
      <rPr>
        <sz val="10"/>
        <color theme="1"/>
        <rFont val="Calibri"/>
        <family val="2"/>
        <scheme val="minor"/>
      </rPr>
      <t xml:space="preserve">)
</t>
    </r>
  </si>
  <si>
    <r>
      <t xml:space="preserve">Reference year: 2012 
Implementation period: 2012-2030
Unit: CO2eq
Sectoral: 15% reduction of emissions compared to the BAU scenario for 2030 for the set of sectors contained in this BAU scenario. This commitment is </t>
    </r>
    <r>
      <rPr>
        <b/>
        <sz val="10"/>
        <color theme="1"/>
        <rFont val="Calibri"/>
        <family val="2"/>
        <scheme val="minor"/>
      </rPr>
      <t>conditioned</t>
    </r>
    <r>
      <rPr>
        <sz val="10"/>
        <color theme="1"/>
        <rFont val="Calibri"/>
        <family val="2"/>
        <scheme val="minor"/>
      </rPr>
      <t xml:space="preserve"> on favorable, predictable support and making climate financing mechanisms viable.  In addition, the Republic of Honduras commits, as a </t>
    </r>
    <r>
      <rPr>
        <b/>
        <sz val="10"/>
        <color theme="1"/>
        <rFont val="Calibri"/>
        <family val="2"/>
        <scheme val="minor"/>
      </rPr>
      <t>sectorial</t>
    </r>
    <r>
      <rPr>
        <sz val="10"/>
        <color theme="1"/>
        <rFont val="Calibri"/>
        <family val="2"/>
        <scheme val="minor"/>
      </rPr>
      <t xml:space="preserve"> </t>
    </r>
    <r>
      <rPr>
        <b/>
        <sz val="10"/>
        <color theme="1"/>
        <rFont val="Calibri"/>
        <family val="2"/>
        <scheme val="minor"/>
      </rPr>
      <t>objective,</t>
    </r>
    <r>
      <rPr>
        <sz val="10"/>
        <color theme="1"/>
        <rFont val="Calibri"/>
        <family val="2"/>
        <scheme val="minor"/>
      </rPr>
      <t xml:space="preserve"> to </t>
    </r>
    <r>
      <rPr>
        <b/>
        <sz val="10"/>
        <color theme="1"/>
        <rFont val="Calibri"/>
        <family val="2"/>
        <scheme val="minor"/>
      </rPr>
      <t>afforestation</t>
    </r>
    <r>
      <rPr>
        <sz val="10"/>
        <color theme="1"/>
        <rFont val="Calibri"/>
        <family val="2"/>
        <scheme val="minor"/>
      </rPr>
      <t xml:space="preserve"> / </t>
    </r>
    <r>
      <rPr>
        <b/>
        <sz val="10"/>
        <color theme="1"/>
        <rFont val="Calibri"/>
        <family val="2"/>
        <scheme val="minor"/>
      </rPr>
      <t>reforestation</t>
    </r>
    <r>
      <rPr>
        <sz val="10"/>
        <color theme="1"/>
        <rFont val="Calibri"/>
        <family val="2"/>
        <scheme val="minor"/>
      </rPr>
      <t xml:space="preserve"> of </t>
    </r>
    <r>
      <rPr>
        <b/>
        <sz val="10"/>
        <color theme="1"/>
        <rFont val="Calibri"/>
        <family val="2"/>
        <scheme val="minor"/>
      </rPr>
      <t>1 million hectares of forest before 2030</t>
    </r>
    <r>
      <rPr>
        <sz val="10"/>
        <color theme="1"/>
        <rFont val="Calibri"/>
        <family val="2"/>
        <scheme val="minor"/>
      </rPr>
      <t>. (</t>
    </r>
    <r>
      <rPr>
        <sz val="10"/>
        <color rgb="FFFF0000"/>
        <rFont val="Calibri"/>
        <family val="2"/>
        <scheme val="minor"/>
      </rPr>
      <t>assuming 2012-2030 implementation - converted to 2021-2030 = 555,555 ha</t>
    </r>
    <r>
      <rPr>
        <sz val="10"/>
        <color theme="1"/>
        <rFont val="Calibri"/>
        <family val="2"/>
        <scheme val="minor"/>
      </rPr>
      <t>)
Plans to include an Agroforestry policy for rural development</t>
    </r>
  </si>
  <si>
    <r>
      <t xml:space="preserve">Change of agricultural practices: implementation of </t>
    </r>
    <r>
      <rPr>
        <b/>
        <sz val="10"/>
        <color theme="1"/>
        <rFont val="Calibri"/>
        <family val="2"/>
        <scheme val="minor"/>
      </rPr>
      <t>agroforestry</t>
    </r>
    <r>
      <rPr>
        <sz val="10"/>
        <color theme="1"/>
        <rFont val="Calibri"/>
        <family val="2"/>
        <scheme val="minor"/>
      </rPr>
      <t xml:space="preserve"> systems;</t>
    </r>
  </si>
  <si>
    <r>
      <t xml:space="preserve">
Reference year: 1990
Implementation period: 2021-2030
Unit: CO2 
Iceland intends to include LULUCF in its post-2020 contribution to climate mitigation, in accordance with established and accepted methodology for LULUCF accounting. In particular Iceland intends to employ </t>
    </r>
    <r>
      <rPr>
        <b/>
        <sz val="10"/>
        <color theme="1"/>
        <rFont val="Calibri"/>
        <family val="2"/>
        <scheme val="minor"/>
      </rPr>
      <t>afforestation</t>
    </r>
    <r>
      <rPr>
        <sz val="10"/>
        <color theme="1"/>
        <rFont val="Calibri"/>
        <family val="2"/>
        <scheme val="minor"/>
      </rPr>
      <t xml:space="preserve"> and </t>
    </r>
    <r>
      <rPr>
        <b/>
        <sz val="10"/>
        <color theme="1"/>
        <rFont val="Calibri"/>
        <family val="2"/>
        <scheme val="minor"/>
      </rPr>
      <t>revegetation</t>
    </r>
    <r>
      <rPr>
        <sz val="10"/>
        <color theme="1"/>
        <rFont val="Calibri"/>
        <family val="2"/>
        <scheme val="minor"/>
      </rPr>
      <t xml:space="preserve"> to contribute to its goals. Iceland will also use wetland restoration as part of its climate efforts, and possibly other LULUCF activities. </t>
    </r>
  </si>
  <si>
    <r>
      <t xml:space="preserve">Mitigation Strategies
Planned </t>
    </r>
    <r>
      <rPr>
        <b/>
        <sz val="11"/>
        <color theme="1"/>
        <rFont val="Calibri"/>
        <family val="2"/>
        <scheme val="minor"/>
      </rPr>
      <t>Afforestation:</t>
    </r>
    <r>
      <rPr>
        <sz val="11"/>
        <color theme="1"/>
        <rFont val="Calibri"/>
        <family val="2"/>
        <scheme val="minor"/>
      </rPr>
      <t xml:space="preserve">  Government of India’s long term goal is to bring 33% of its geographical area under </t>
    </r>
    <r>
      <rPr>
        <b/>
        <sz val="11"/>
        <color theme="1"/>
        <rFont val="Calibri"/>
        <family val="2"/>
        <scheme val="minor"/>
      </rPr>
      <t>forest cover</t>
    </r>
    <r>
      <rPr>
        <sz val="11"/>
        <color theme="1"/>
        <rFont val="Calibri"/>
        <family val="2"/>
        <scheme val="minor"/>
      </rPr>
      <t xml:space="preserve"> eventually
- Initiatives like Green India Mission (GIM) aim to further </t>
    </r>
    <r>
      <rPr>
        <b/>
        <sz val="11"/>
        <color theme="1"/>
        <rFont val="Calibri"/>
        <family val="2"/>
        <scheme val="minor"/>
      </rPr>
      <t>increase</t>
    </r>
    <r>
      <rPr>
        <sz val="11"/>
        <color theme="1"/>
        <rFont val="Calibri"/>
        <family val="2"/>
        <scheme val="minor"/>
      </rPr>
      <t xml:space="preserve"> the </t>
    </r>
    <r>
      <rPr>
        <b/>
        <sz val="11"/>
        <color theme="1"/>
        <rFont val="Calibri"/>
        <family val="2"/>
        <scheme val="minor"/>
      </rPr>
      <t>forest/tree cover</t>
    </r>
    <r>
      <rPr>
        <sz val="11"/>
        <color theme="1"/>
        <rFont val="Calibri"/>
        <family val="2"/>
        <scheme val="minor"/>
      </rPr>
      <t xml:space="preserve"> to the extent of 5 million hectares (mha) and </t>
    </r>
    <r>
      <rPr>
        <b/>
        <sz val="11"/>
        <color theme="1"/>
        <rFont val="Calibri"/>
        <family val="2"/>
        <scheme val="minor"/>
      </rPr>
      <t>improve quality of forest/tree cover</t>
    </r>
    <r>
      <rPr>
        <sz val="11"/>
        <color theme="1"/>
        <rFont val="Calibri"/>
        <family val="2"/>
        <scheme val="minor"/>
      </rPr>
      <t xml:space="preserve"> on  another 5 mha of forest/non-forest lands along with providing livelihood support. It is expected to </t>
    </r>
    <r>
      <rPr>
        <b/>
        <sz val="11"/>
        <color theme="1"/>
        <rFont val="Calibri"/>
        <family val="2"/>
        <scheme val="minor"/>
      </rPr>
      <t>enhance</t>
    </r>
    <r>
      <rPr>
        <sz val="11"/>
        <color theme="1"/>
        <rFont val="Calibri"/>
        <family val="2"/>
        <scheme val="minor"/>
      </rPr>
      <t xml:space="preserve"> </t>
    </r>
    <r>
      <rPr>
        <b/>
        <sz val="11"/>
        <color theme="1"/>
        <rFont val="Calibri"/>
        <family val="2"/>
        <scheme val="minor"/>
      </rPr>
      <t>carbon</t>
    </r>
    <r>
      <rPr>
        <sz val="11"/>
        <color theme="1"/>
        <rFont val="Calibri"/>
        <family val="2"/>
        <scheme val="minor"/>
      </rPr>
      <t xml:space="preserve"> </t>
    </r>
    <r>
      <rPr>
        <b/>
        <sz val="11"/>
        <color theme="1"/>
        <rFont val="Calibri"/>
        <family val="2"/>
        <scheme val="minor"/>
      </rPr>
      <t>sequestration</t>
    </r>
    <r>
      <rPr>
        <sz val="11"/>
        <color theme="1"/>
        <rFont val="Calibri"/>
        <family val="2"/>
        <scheme val="minor"/>
      </rPr>
      <t xml:space="preserve"> by about 100 million tonnes CO2 equivalent annually (</t>
    </r>
    <r>
      <rPr>
        <sz val="11"/>
        <color rgb="FFFF0000"/>
        <rFont val="Calibri"/>
        <family val="2"/>
        <scheme val="minor"/>
      </rPr>
      <t>planted forest 5,000,000 ha and 'other' restoration 5,000,000 ha</t>
    </r>
    <r>
      <rPr>
        <sz val="11"/>
        <color theme="1"/>
        <rFont val="Calibri"/>
        <family val="2"/>
        <scheme val="minor"/>
      </rPr>
      <t xml:space="preserve">)
- These efforts have been further augmented by policies like National </t>
    </r>
    <r>
      <rPr>
        <b/>
        <sz val="11"/>
        <color theme="1"/>
        <rFont val="Calibri"/>
        <family val="2"/>
        <scheme val="minor"/>
      </rPr>
      <t>Agroforestry</t>
    </r>
    <r>
      <rPr>
        <sz val="11"/>
        <color theme="1"/>
        <rFont val="Calibri"/>
        <family val="2"/>
        <scheme val="minor"/>
      </rPr>
      <t xml:space="preserve"> Policy (NAP), REDD-Plus policy, Joint Forest Management; National </t>
    </r>
    <r>
      <rPr>
        <b/>
        <sz val="11"/>
        <color theme="1"/>
        <rFont val="Calibri"/>
        <family val="2"/>
        <scheme val="minor"/>
      </rPr>
      <t>Afforestation</t>
    </r>
    <r>
      <rPr>
        <sz val="11"/>
        <color theme="1"/>
        <rFont val="Calibri"/>
        <family val="2"/>
        <scheme val="minor"/>
      </rPr>
      <t xml:space="preserve"> Programme and proposed devolution of about USD 6 billion under Compensatory </t>
    </r>
    <r>
      <rPr>
        <b/>
        <sz val="11"/>
        <color theme="1"/>
        <rFont val="Calibri"/>
        <family val="2"/>
        <scheme val="minor"/>
      </rPr>
      <t>Afforestation</t>
    </r>
    <r>
      <rPr>
        <sz val="11"/>
        <color theme="1"/>
        <rFont val="Calibri"/>
        <family val="2"/>
        <scheme val="minor"/>
      </rPr>
      <t xml:space="preserve"> to states.</t>
    </r>
  </si>
  <si>
    <r>
      <t xml:space="preserve">Adaptation Strategies: 
National </t>
    </r>
    <r>
      <rPr>
        <b/>
        <sz val="10"/>
        <color theme="1"/>
        <rFont val="Calibri"/>
        <family val="2"/>
        <scheme val="minor"/>
      </rPr>
      <t>Agroforestry</t>
    </r>
    <r>
      <rPr>
        <sz val="10"/>
        <color theme="1"/>
        <rFont val="Calibri"/>
        <family val="2"/>
        <scheme val="minor"/>
      </rPr>
      <t xml:space="preserve"> Policy (NAP) of India aims at encouraging and </t>
    </r>
    <r>
      <rPr>
        <b/>
        <sz val="10"/>
        <color theme="1"/>
        <rFont val="Calibri"/>
        <family val="2"/>
        <scheme val="minor"/>
      </rPr>
      <t>expanding tree plantation</t>
    </r>
    <r>
      <rPr>
        <sz val="10"/>
        <color theme="1"/>
        <rFont val="Calibri"/>
        <family val="2"/>
        <scheme val="minor"/>
      </rPr>
      <t xml:space="preserve"> in complementarity and integrated manner with crops and livestock. It will help protect and stabilize ecosystems, and promote resilient cropping and farming systems to minimize the risk during extreme climatic events. It will also complement achieving the target of increasing forest/ tree cover.</t>
    </r>
  </si>
  <si>
    <r>
      <t>Reference year: 2010 
Implementation period: 2021-2030  
Unit: CO2eq
India hereby communicates its Intended Nationally Determined Contribution (INDC) in response to COP decisions 1/CP.19 and 1/CP.20 for the period 2021 to 2030:
To create an</t>
    </r>
    <r>
      <rPr>
        <b/>
        <sz val="10"/>
        <color theme="1"/>
        <rFont val="Calibri"/>
        <family val="2"/>
        <scheme val="minor"/>
      </rPr>
      <t xml:space="preserve"> additional carbon sink </t>
    </r>
    <r>
      <rPr>
        <sz val="10"/>
        <color theme="1"/>
        <rFont val="Calibri"/>
        <family val="2"/>
        <scheme val="minor"/>
      </rPr>
      <t xml:space="preserve">of 2.5 to 3 billion tonnes of CO2 equivalent through </t>
    </r>
    <r>
      <rPr>
        <b/>
        <sz val="10"/>
        <color theme="1"/>
        <rFont val="Calibri"/>
        <family val="2"/>
        <scheme val="minor"/>
      </rPr>
      <t>additional</t>
    </r>
    <r>
      <rPr>
        <sz val="10"/>
        <color theme="1"/>
        <rFont val="Calibri"/>
        <family val="2"/>
        <scheme val="minor"/>
      </rPr>
      <t xml:space="preserve"> </t>
    </r>
    <r>
      <rPr>
        <b/>
        <sz val="10"/>
        <color theme="1"/>
        <rFont val="Calibri"/>
        <family val="2"/>
        <scheme val="minor"/>
      </rPr>
      <t>forest</t>
    </r>
    <r>
      <rPr>
        <sz val="10"/>
        <color theme="1"/>
        <rFont val="Calibri"/>
        <family val="2"/>
        <scheme val="minor"/>
      </rPr>
      <t xml:space="preserve"> and tree </t>
    </r>
    <r>
      <rPr>
        <b/>
        <sz val="10"/>
        <color theme="1"/>
        <rFont val="Calibri"/>
        <family val="2"/>
        <scheme val="minor"/>
      </rPr>
      <t>cover</t>
    </r>
    <r>
      <rPr>
        <sz val="10"/>
        <color theme="1"/>
        <rFont val="Calibri"/>
        <family val="2"/>
        <scheme val="minor"/>
      </rPr>
      <t xml:space="preserve"> by 2030. </t>
    </r>
    <r>
      <rPr>
        <sz val="10"/>
        <color rgb="FFFF0000"/>
        <rFont val="Calibri (Body)_x0000_"/>
      </rPr>
      <t>planted forest 3,000,000,000 tCO2</t>
    </r>
    <r>
      <rPr>
        <sz val="10"/>
        <color theme="1"/>
        <rFont val="Calibri"/>
        <family val="2"/>
        <scheme val="minor"/>
      </rPr>
      <t xml:space="preserve">
</t>
    </r>
  </si>
  <si>
    <r>
      <t xml:space="preserve">Indonei's Low Carbon and Climate Resilience Strategy
In order for Indonesia to reduce its vulnerability to climate change, it must strengthen its climate resilience by integrating its adaptation and mitigation efforts in development planning and implementation.
Ecosystem and Landscape Resilience - In order to build climate resilience, Indonesia must protect and sustain these environmental services by taking an integrated, landscape-based approach in managing its terrestrial, coastal and marine
ecosystems. The following are enhanced actions to support ecosystem and landscape resilience: 
The following are enhanced actions to support ecosystem and landscape resilience:
- </t>
    </r>
    <r>
      <rPr>
        <b/>
        <sz val="10"/>
        <color theme="1"/>
        <rFont val="Calibri"/>
        <family val="2"/>
        <scheme val="minor"/>
      </rPr>
      <t>Ecosystem</t>
    </r>
    <r>
      <rPr>
        <sz val="10"/>
        <color theme="1"/>
        <rFont val="Calibri"/>
        <family val="2"/>
        <scheme val="minor"/>
      </rPr>
      <t xml:space="preserve"> conservation and </t>
    </r>
    <r>
      <rPr>
        <b/>
        <sz val="10"/>
        <color theme="1"/>
        <rFont val="Calibri"/>
        <family val="2"/>
        <scheme val="minor"/>
      </rPr>
      <t>restoration</t>
    </r>
    <r>
      <rPr>
        <sz val="10"/>
        <color theme="1"/>
        <rFont val="Calibri"/>
        <family val="2"/>
        <scheme val="minor"/>
      </rPr>
      <t xml:space="preserve">
- Social </t>
    </r>
    <r>
      <rPr>
        <b/>
        <sz val="10"/>
        <color theme="1"/>
        <rFont val="Calibri"/>
        <family val="2"/>
        <scheme val="minor"/>
      </rPr>
      <t>forestry</t>
    </r>
    <r>
      <rPr>
        <sz val="10"/>
        <color theme="1"/>
        <rFont val="Calibri"/>
        <family val="2"/>
        <scheme val="minor"/>
      </rPr>
      <t xml:space="preserve">
- Coastal zone protection
- Integrated </t>
    </r>
    <r>
      <rPr>
        <b/>
        <sz val="10"/>
        <color theme="1"/>
        <rFont val="Calibri"/>
        <family val="2"/>
        <scheme val="minor"/>
      </rPr>
      <t>watershed</t>
    </r>
    <r>
      <rPr>
        <sz val="10"/>
        <color theme="1"/>
        <rFont val="Calibri"/>
        <family val="2"/>
        <scheme val="minor"/>
      </rPr>
      <t xml:space="preserve"> management</t>
    </r>
  </si>
  <si>
    <r>
      <t>Reference year: 2010 
Implementation period: by 2030
Unit: CO2eq
Mitigation: "Indonesia has taken significant steps to reduce emissions in land use sector by instituting a moratorium on the clearing of primary forests and by prohibiting conversion of its remaining forests by reducing deforestation and forest degradation,</t>
    </r>
    <r>
      <rPr>
        <b/>
        <sz val="10"/>
        <color theme="1"/>
        <rFont val="Calibri"/>
        <family val="2"/>
        <scheme val="minor"/>
      </rPr>
      <t xml:space="preserve"> restoring ecosystem functions</t>
    </r>
    <r>
      <rPr>
        <sz val="10"/>
        <color theme="1"/>
        <rFont val="Calibri"/>
        <family val="2"/>
        <scheme val="minor"/>
      </rPr>
      <t xml:space="preserve">, as well as sustainable forest management which include social forestry"
</t>
    </r>
  </si>
  <si>
    <r>
      <t xml:space="preserve">Base year: 2010 
Implementation period: 2021-2030 , often 2020-2030 for forest activities 
Unit: CO2 
"Unconditional Mitigation Action: Iran intends to participate by mitigating its GHGs emission in 2030 by 4% compared to the Business As Usual (BAU) scenario."
"Conditional Mitigation Action: Subject to termination and non-existence of unjust sanctions, availability of international resources in the form of financial support and technology transfer, exchange of carbon credits, accessibility of bilateral or multilateral implementation mechanisms, transfer of clean technologies as well as capacity building, the Islamic Republic of Iran has the potential of mitigating additional GHGs emission up to 8% against the BAU scenario." ... "These additional mitigation actions will be achieved through focusing on energy sector and industrial processes, as well as </t>
    </r>
    <r>
      <rPr>
        <b/>
        <sz val="10"/>
        <color theme="1"/>
        <rFont val="Calibri"/>
        <family val="2"/>
        <scheme val="minor"/>
      </rPr>
      <t>conservation and development of forests</t>
    </r>
    <r>
      <rPr>
        <sz val="10"/>
        <color theme="1"/>
        <rFont val="Calibri"/>
        <family val="2"/>
        <scheme val="minor"/>
      </rPr>
      <t xml:space="preserve">, sustainable agriculture and waste management."
</t>
    </r>
  </si>
  <si>
    <t>Base year: N/A
Implementation period: 2035 
Unit: CO2
Project packages that can be implemented according to the mitigation scenario
- forest protection 
- sustainable land management</t>
  </si>
  <si>
    <r>
      <t xml:space="preserve">Base year: 2012
Implementation period: to 2030 (assumed 2021-2030)
Unit: CO2
Sectoral objectives: reduce emissions from deforestation and forest degradation
Ambition of Contribution: "Côte d'Ivoire is committed to... Implement the strategy to reduce GHG emissions from deforestation and forest degradation in addition to </t>
    </r>
    <r>
      <rPr>
        <b/>
        <sz val="10"/>
        <color theme="1"/>
        <rFont val="Calibri"/>
        <family val="2"/>
        <scheme val="minor"/>
      </rPr>
      <t xml:space="preserve">sustainable forest management </t>
    </r>
    <r>
      <rPr>
        <sz val="10"/>
        <color theme="1"/>
        <rFont val="Calibri"/>
        <family val="2"/>
        <scheme val="minor"/>
      </rPr>
      <t xml:space="preserve">and ambitious </t>
    </r>
    <r>
      <rPr>
        <b/>
        <sz val="10"/>
        <color theme="1"/>
        <rFont val="Calibri"/>
        <family val="2"/>
        <scheme val="minor"/>
      </rPr>
      <t>reforestation</t>
    </r>
    <r>
      <rPr>
        <sz val="10"/>
        <color theme="1"/>
        <rFont val="Calibri"/>
        <family val="2"/>
        <scheme val="minor"/>
      </rPr>
      <t xml:space="preserve"> policies (REDD +)"
Mitigation Actions - Agriculture/Forestry: 
- Agricultural development without extension on the remaining forest areas and less emitting GHGs
-- Measure/Action: Decoupling of agricultural production and deforestation via promotion of intensive agricultural practices with reduced environmental impact and </t>
    </r>
    <r>
      <rPr>
        <b/>
        <sz val="10"/>
        <color theme="1"/>
        <rFont val="Calibri"/>
        <family val="2"/>
        <scheme val="minor"/>
      </rPr>
      <t>agroforestry</t>
    </r>
    <r>
      <rPr>
        <sz val="10"/>
        <color theme="1"/>
        <rFont val="Calibri"/>
        <family val="2"/>
        <scheme val="minor"/>
      </rPr>
      <t xml:space="preserve">
- Forest sector development through sustainable forest management and improvement of forest governance</t>
    </r>
    <r>
      <rPr>
        <b/>
        <sz val="10"/>
        <color theme="1"/>
        <rFont val="Calibri"/>
        <family val="2"/>
        <scheme val="minor"/>
      </rPr>
      <t xml:space="preserve">
-- Restoration</t>
    </r>
    <r>
      <rPr>
        <sz val="10"/>
        <color theme="1"/>
        <rFont val="Calibri"/>
        <family val="2"/>
        <scheme val="minor"/>
      </rPr>
      <t xml:space="preserve"> </t>
    </r>
    <r>
      <rPr>
        <b/>
        <sz val="10"/>
        <color theme="1"/>
        <rFont val="Calibri"/>
        <family val="2"/>
        <scheme val="minor"/>
      </rPr>
      <t>of</t>
    </r>
    <r>
      <rPr>
        <sz val="10"/>
        <color theme="1"/>
        <rFont val="Calibri"/>
        <family val="2"/>
        <scheme val="minor"/>
      </rPr>
      <t xml:space="preserve"> classified </t>
    </r>
    <r>
      <rPr>
        <b/>
        <sz val="10"/>
        <color theme="1"/>
        <rFont val="Calibri"/>
        <family val="2"/>
        <scheme val="minor"/>
      </rPr>
      <t>forests</t>
    </r>
    <r>
      <rPr>
        <sz val="10"/>
        <color theme="1"/>
        <rFont val="Calibri"/>
        <family val="2"/>
        <scheme val="minor"/>
      </rPr>
      <t xml:space="preserve"> with the involvement of local communities</t>
    </r>
    <r>
      <rPr>
        <b/>
        <sz val="10"/>
        <color theme="1"/>
        <rFont val="Calibri"/>
        <family val="2"/>
        <scheme val="minor"/>
      </rPr>
      <t xml:space="preserve">
-- </t>
    </r>
    <r>
      <rPr>
        <sz val="10"/>
        <color theme="1"/>
        <rFont val="Calibri"/>
        <family val="2"/>
        <scheme val="minor"/>
      </rPr>
      <t xml:space="preserve">Facilitating the </t>
    </r>
    <r>
      <rPr>
        <b/>
        <sz val="10"/>
        <color theme="1"/>
        <rFont val="Calibri"/>
        <family val="2"/>
        <scheme val="minor"/>
      </rPr>
      <t>rehabilitation</t>
    </r>
    <r>
      <rPr>
        <sz val="10"/>
        <color theme="1"/>
        <rFont val="Calibri"/>
        <family val="2"/>
        <scheme val="minor"/>
      </rPr>
      <t xml:space="preserve"> </t>
    </r>
    <r>
      <rPr>
        <b/>
        <sz val="10"/>
        <color theme="1"/>
        <rFont val="Calibri"/>
        <family val="2"/>
        <scheme val="minor"/>
      </rPr>
      <t>of degraded lands</t>
    </r>
    <r>
      <rPr>
        <sz val="10"/>
        <color theme="1"/>
        <rFont val="Calibri"/>
        <family val="2"/>
        <scheme val="minor"/>
      </rPr>
      <t xml:space="preserve"> and </t>
    </r>
    <r>
      <rPr>
        <b/>
        <sz val="10"/>
        <color theme="1"/>
        <rFont val="Calibri"/>
        <family val="2"/>
        <scheme val="minor"/>
      </rPr>
      <t>reforestation of savannah areas</t>
    </r>
    <r>
      <rPr>
        <sz val="10"/>
        <color theme="1"/>
        <rFont val="Calibri"/>
        <family val="2"/>
        <scheme val="minor"/>
      </rPr>
      <t xml:space="preserve">, and strengthening carbon stocks in degraded forests through the promotion of </t>
    </r>
    <r>
      <rPr>
        <b/>
        <sz val="10"/>
        <color theme="1"/>
        <rFont val="Calibri"/>
        <family val="2"/>
        <scheme val="minor"/>
      </rPr>
      <t xml:space="preserve">village reforestation
-- </t>
    </r>
    <r>
      <rPr>
        <sz val="10"/>
        <color theme="1"/>
        <rFont val="Calibri"/>
        <family val="2"/>
        <scheme val="minor"/>
      </rPr>
      <t>Establishment of a payment incentive scheme for</t>
    </r>
    <r>
      <rPr>
        <b/>
        <sz val="10"/>
        <color theme="1"/>
        <rFont val="Calibri"/>
        <family val="2"/>
        <scheme val="minor"/>
      </rPr>
      <t xml:space="preserve"> </t>
    </r>
    <r>
      <rPr>
        <sz val="10"/>
        <color theme="1"/>
        <rFont val="Calibri"/>
        <family val="2"/>
        <scheme val="minor"/>
      </rPr>
      <t xml:space="preserve">Environmental Services (PES) to encourage </t>
    </r>
    <r>
      <rPr>
        <b/>
        <sz val="10"/>
        <color theme="1"/>
        <rFont val="Calibri"/>
        <family val="2"/>
        <scheme val="minor"/>
      </rPr>
      <t>village reforestation</t>
    </r>
    <r>
      <rPr>
        <sz val="10"/>
        <color theme="1"/>
        <rFont val="Calibri"/>
        <family val="2"/>
        <scheme val="minor"/>
      </rPr>
      <t xml:space="preserve"> and the conservation of natural forests in the rural area and support small producers to adopt sustainable production practices</t>
    </r>
    <r>
      <rPr>
        <b/>
        <sz val="10"/>
        <color theme="1"/>
        <rFont val="Calibri"/>
        <family val="2"/>
        <scheme val="minor"/>
      </rPr>
      <t xml:space="preserve">
- </t>
    </r>
    <r>
      <rPr>
        <sz val="10"/>
        <color theme="1"/>
        <rFont val="Calibri"/>
        <family val="2"/>
        <scheme val="minor"/>
      </rPr>
      <t>Development of sustainable home energy solutions for the cooking needs of populations</t>
    </r>
    <r>
      <rPr>
        <b/>
        <sz val="10"/>
        <color theme="1"/>
        <rFont val="Calibri"/>
        <family val="2"/>
        <scheme val="minor"/>
      </rPr>
      <t xml:space="preserve">
-- Reforestation</t>
    </r>
    <r>
      <rPr>
        <sz val="10"/>
        <color theme="1"/>
        <rFont val="Calibri"/>
        <family val="2"/>
        <scheme val="minor"/>
      </rPr>
      <t xml:space="preserve"> with fast-growing wood energy species</t>
    </r>
  </si>
  <si>
    <r>
      <t xml:space="preserve">Sectoral Actions to Plan for Climate Resilient Development
- Forests and land use: improve silvicultural species, promote reforestation and agro-ecology, restore degraded lands, promote fertility improvement techniques and soil conservation
Objectives: 
- Improve silvicultural species, promote </t>
    </r>
    <r>
      <rPr>
        <b/>
        <sz val="10"/>
        <color theme="1"/>
        <rFont val="Calibri"/>
        <family val="2"/>
        <scheme val="minor"/>
      </rPr>
      <t>agroforestry,</t>
    </r>
    <r>
      <rPr>
        <sz val="10"/>
        <color theme="1"/>
        <rFont val="Calibri"/>
        <family val="2"/>
        <scheme val="minor"/>
      </rPr>
      <t xml:space="preserve"> </t>
    </r>
    <r>
      <rPr>
        <b/>
        <sz val="10"/>
        <color theme="1"/>
        <rFont val="Calibri"/>
        <family val="2"/>
        <scheme val="minor"/>
      </rPr>
      <t>restore</t>
    </r>
    <r>
      <rPr>
        <sz val="10"/>
        <color theme="1"/>
        <rFont val="Calibri"/>
        <family val="2"/>
        <scheme val="minor"/>
      </rPr>
      <t xml:space="preserve"> </t>
    </r>
    <r>
      <rPr>
        <b/>
        <sz val="10"/>
        <color theme="1"/>
        <rFont val="Calibri"/>
        <family val="2"/>
        <scheme val="minor"/>
      </rPr>
      <t>degraded lands</t>
    </r>
    <r>
      <rPr>
        <sz val="10"/>
        <color theme="1"/>
        <rFont val="Calibri"/>
        <family val="2"/>
        <scheme val="minor"/>
      </rPr>
      <t xml:space="preserve">
- Promote sustainable land management through techniques for improving water and soil conservation (CES).
- Develop the landscape approach for sustainable land management and water and soil conservation.
"Coastal zones: Regulate the construction and extraction of sand on the coast, relocate and rebuild structures in danger on a fallback line, build active protection structures (groynes, breakwaters), </t>
    </r>
    <r>
      <rPr>
        <b/>
        <sz val="10"/>
        <color theme="1"/>
        <rFont val="Calibri"/>
        <family val="2"/>
        <scheme val="minor"/>
      </rPr>
      <t>restoration</t>
    </r>
    <r>
      <rPr>
        <sz val="10"/>
        <color theme="1"/>
        <rFont val="Calibri"/>
        <family val="2"/>
        <scheme val="minor"/>
      </rPr>
      <t xml:space="preserve"> (curtains wind, revegetation, even </t>
    </r>
    <r>
      <rPr>
        <b/>
        <sz val="10"/>
        <color theme="1"/>
        <rFont val="Calibri"/>
        <family val="2"/>
        <scheme val="minor"/>
      </rPr>
      <t>reforestation</t>
    </r>
    <r>
      <rPr>
        <sz val="10"/>
        <color theme="1"/>
        <rFont val="Calibri"/>
        <family val="2"/>
        <scheme val="minor"/>
      </rPr>
      <t xml:space="preserve"> - </t>
    </r>
    <r>
      <rPr>
        <b/>
        <sz val="10"/>
        <color theme="1"/>
        <rFont val="Calibri"/>
        <family val="2"/>
        <scheme val="minor"/>
      </rPr>
      <t>mangroves</t>
    </r>
    <r>
      <rPr>
        <sz val="10"/>
        <color theme="1"/>
        <rFont val="Calibri"/>
        <family val="2"/>
        <scheme val="minor"/>
      </rPr>
      <t>)"</t>
    </r>
  </si>
  <si>
    <t>Jamaica is currently working on several sector strategies and action plans within the
forestry, agriculture and fisheries sector.</t>
  </si>
  <si>
    <r>
      <t xml:space="preserve">Reference year: 2013  (sometimes 2005) 
Implementation Period: 2021-2030 
Unit: CO2eq
Removals by LULUCF: 
Target: 37 million tCO2 - with approximately 27.8 million t-CO2 by </t>
    </r>
    <r>
      <rPr>
        <b/>
        <sz val="10"/>
        <color theme="1"/>
        <rFont val="Calibri"/>
        <family val="2"/>
        <scheme val="minor"/>
      </rPr>
      <t xml:space="preserve">forest carbon sinks measures </t>
    </r>
    <r>
      <rPr>
        <sz val="10"/>
        <color rgb="FFFF0000"/>
        <rFont val="Calibri (Body)_x0000_"/>
      </rPr>
      <t xml:space="preserve">27,800,000 tCO2 silviculture
</t>
    </r>
    <r>
      <rPr>
        <sz val="10"/>
        <rFont val="Calibri (Body)_x0000_"/>
      </rPr>
      <t xml:space="preserve">"Measures which form the basis for the bottom-up calculation of the GHG emission reduction target"
LULUCF
- Promote measures for greenhouse gas removals through the promotion of </t>
    </r>
    <r>
      <rPr>
        <b/>
        <sz val="10"/>
        <rFont val="Calibri (Body)_x0000_"/>
      </rPr>
      <t>forest</t>
    </r>
    <r>
      <rPr>
        <sz val="10"/>
        <rFont val="Calibri (Body)_x0000_"/>
      </rPr>
      <t xml:space="preserve"> </t>
    </r>
    <r>
      <rPr>
        <b/>
        <sz val="10"/>
        <rFont val="Calibri (Body)_x0000_"/>
      </rPr>
      <t>management/forestry</t>
    </r>
    <r>
      <rPr>
        <sz val="10"/>
        <rFont val="Calibri (Body)_x0000_"/>
      </rPr>
      <t xml:space="preserve"> industry measures
- Promotion of </t>
    </r>
    <r>
      <rPr>
        <b/>
        <sz val="10"/>
        <rFont val="Calibri (Body)_x0000_"/>
      </rPr>
      <t xml:space="preserve">revegetation </t>
    </r>
    <r>
      <rPr>
        <sz val="10"/>
        <rFont val="Calibri (Body)_x0000_"/>
      </rPr>
      <t>1,200,000 t CO2</t>
    </r>
    <r>
      <rPr>
        <sz val="10"/>
        <color rgb="FFFF0000"/>
        <rFont val="Calibri (Body)_x0000_"/>
      </rPr>
      <t xml:space="preserve"> planted forests</t>
    </r>
  </si>
  <si>
    <r>
      <t xml:space="preserve">Base year: 2006
Implementation periods: 2021-2030 
Unit: CO2
Sectoral Actions: Agriculture and Food Security Sector
- </t>
    </r>
    <r>
      <rPr>
        <b/>
        <sz val="10"/>
        <color theme="1"/>
        <rFont val="Calibri"/>
        <family val="2"/>
        <scheme val="minor"/>
      </rPr>
      <t>Afforesting</t>
    </r>
    <r>
      <rPr>
        <sz val="10"/>
        <color theme="1"/>
        <rFont val="Calibri"/>
        <family val="2"/>
        <scheme val="minor"/>
      </rPr>
      <t xml:space="preserve"> 25% of barren forest areas in the rain belt areas on which the rate of precipitation exceeds 300 mm.
</t>
    </r>
  </si>
  <si>
    <r>
      <t xml:space="preserve">"Planning Process: In order to emphasize its commitment to low carbon growth, Kazakhstan has adopted a Concept on transition to a «Green» Economy. For the implementation of the Concept, an action is developed, under which government programs on waste management, modernisation of housing and communal services, development of sustainable transport, conservation of ecosystems and </t>
    </r>
    <r>
      <rPr>
        <b/>
        <sz val="10"/>
        <color theme="1"/>
        <rFont val="Calibri"/>
        <family val="2"/>
        <scheme val="minor"/>
      </rPr>
      <t>enhancement of forest cover</t>
    </r>
    <r>
      <rPr>
        <sz val="10"/>
        <color theme="1"/>
        <rFont val="Calibri"/>
        <family val="2"/>
        <scheme val="minor"/>
      </rPr>
      <t xml:space="preserve"> were adopted."</t>
    </r>
  </si>
  <si>
    <t xml:space="preserve">Base year: 1990
Implementation period: 2021-2030
Economy-wide target inclusive of LULUCF
</t>
  </si>
  <si>
    <r>
      <t xml:space="preserve">Intro: "In response to the challenges posed by Climate Change, Kenya has developed a National Climate Change Response Strategy (NCCRS 2010), National Climate Change Action Plan (NCCAP 2013), and a National Adaptation Plan (NAP) - under preparation which provides a vision for low carbon and climate resilient development pathway, while a National Climate Change Framework Policy and legislation are in their final stages of enactment to facilitate effective response to climate change. Kenya is operationalising these policies and plans through the implementation of climate change actions in various areas such as </t>
    </r>
    <r>
      <rPr>
        <b/>
        <sz val="10"/>
        <color theme="1"/>
        <rFont val="Calibri"/>
        <family val="2"/>
        <scheme val="minor"/>
      </rPr>
      <t>afforestation</t>
    </r>
    <r>
      <rPr>
        <sz val="10"/>
        <color theme="1"/>
        <rFont val="Calibri"/>
        <family val="2"/>
        <scheme val="minor"/>
      </rPr>
      <t xml:space="preserve"> and </t>
    </r>
    <r>
      <rPr>
        <b/>
        <sz val="10"/>
        <color theme="1"/>
        <rFont val="Calibri"/>
        <family val="2"/>
        <scheme val="minor"/>
      </rPr>
      <t>reforestation,</t>
    </r>
    <r>
      <rPr>
        <sz val="10"/>
        <color theme="1"/>
        <rFont val="Calibri"/>
        <family val="2"/>
        <scheme val="minor"/>
      </rPr>
      <t xml:space="preserve"> geothermal and other clean energy development, energy efficiency, climate smart agriculture, and drought management."</t>
    </r>
  </si>
  <si>
    <r>
      <t xml:space="preserve">Base year: 2010
Implementation period: by 2030
Unit: CO2
Kenya will continue making investments with both domestic and international resources to adapt to climate change and realise its abatement potentials. </t>
    </r>
    <r>
      <rPr>
        <b/>
        <sz val="10"/>
        <color theme="1"/>
        <rFont val="Calibri"/>
        <family val="2"/>
        <scheme val="minor"/>
      </rPr>
      <t>(un/conditional)</t>
    </r>
    <r>
      <rPr>
        <sz val="10"/>
        <color theme="1"/>
        <rFont val="Calibri"/>
        <family val="2"/>
        <scheme val="minor"/>
      </rPr>
      <t xml:space="preserve">
Kenya will continue to implement the NCCAP (2013-2017), and subsequent action plans beyond this period to achieve this target. This will include the promotion and implementation of the following mitigation activities: 
- Make progress towards achieving a </t>
    </r>
    <r>
      <rPr>
        <b/>
        <sz val="10"/>
        <color theme="1"/>
        <rFont val="Calibri"/>
        <family val="2"/>
        <scheme val="minor"/>
      </rPr>
      <t>tree cover of at least 10%</t>
    </r>
    <r>
      <rPr>
        <sz val="10"/>
        <color theme="1"/>
        <rFont val="Calibri"/>
        <family val="2"/>
        <scheme val="minor"/>
      </rPr>
      <t xml:space="preserve"> of the land area of Kenya. </t>
    </r>
    <r>
      <rPr>
        <sz val="10"/>
        <color rgb="FFFF0000"/>
        <rFont val="Calibri"/>
        <family val="2"/>
        <scheme val="minor"/>
      </rPr>
      <t>not specific enough to identify the hectares-based quantitative target</t>
    </r>
  </si>
  <si>
    <r>
      <t>Reference year: 2014 
Implementation period: 2020-2030
Unit: CO2eq 
"Type and Level of Commitment: Kiribati is a LDC SIDS with limited resources, that will nonetheless commit to reduce emissions by: 13.7% by 2025 and 12.8% by 2030 compared to a BaU projection. In addition to these quantified outcomes, Kiribati will proactively protect</t>
    </r>
    <r>
      <rPr>
        <b/>
        <sz val="10"/>
        <color theme="1"/>
        <rFont val="Calibri"/>
        <family val="2"/>
        <scheme val="minor"/>
      </rPr>
      <t xml:space="preserve"> </t>
    </r>
    <r>
      <rPr>
        <sz val="10"/>
        <color theme="1"/>
        <rFont val="Calibri"/>
        <family val="2"/>
        <scheme val="minor"/>
      </rPr>
      <t>and</t>
    </r>
    <r>
      <rPr>
        <b/>
        <sz val="10"/>
        <color theme="1"/>
        <rFont val="Calibri"/>
        <family val="2"/>
        <scheme val="minor"/>
      </rPr>
      <t xml:space="preserve"> sustainably manage its mangrove </t>
    </r>
    <r>
      <rPr>
        <sz val="10"/>
        <color theme="1"/>
        <rFont val="Calibri"/>
        <family val="2"/>
        <scheme val="minor"/>
      </rPr>
      <t xml:space="preserve">resources, as well as protect and enhance coastal vegetation and seagrass beds. Together these actions represent effective stewardship of more than 6 million tonnes of Carbon Dioxide stored, more than 100 times the current annual national emissions inventory
Actions - Mitigation options using Kiribati and current international assistance
Oceans - </t>
    </r>
    <r>
      <rPr>
        <b/>
        <sz val="10"/>
        <color theme="1"/>
        <rFont val="Calibri"/>
        <family val="2"/>
        <scheme val="minor"/>
      </rPr>
      <t xml:space="preserve">Mangrove forest enhancement - </t>
    </r>
    <r>
      <rPr>
        <sz val="10"/>
        <color theme="1"/>
        <rFont val="Calibri"/>
        <family val="2"/>
        <scheme val="minor"/>
      </rPr>
      <t xml:space="preserve">Mitigation in 2030: 7080 tCO2e </t>
    </r>
  </si>
  <si>
    <r>
      <t xml:space="preserve">Adapting to dust storms: by Reducing the open desert land ratio from 75% to 51% and increasing the proportion of protected areas from 8% to 18%, and </t>
    </r>
    <r>
      <rPr>
        <b/>
        <sz val="10"/>
        <color theme="1"/>
        <rFont val="Calibri"/>
        <family val="2"/>
        <scheme val="minor"/>
      </rPr>
      <t>implementing</t>
    </r>
    <r>
      <rPr>
        <sz val="10"/>
        <color theme="1"/>
        <rFont val="Calibri"/>
        <family val="2"/>
        <scheme val="minor"/>
      </rPr>
      <t xml:space="preserve"> </t>
    </r>
    <r>
      <rPr>
        <b/>
        <sz val="10"/>
        <color theme="1"/>
        <rFont val="Calibri"/>
        <family val="2"/>
        <scheme val="minor"/>
      </rPr>
      <t>green</t>
    </r>
    <r>
      <rPr>
        <sz val="10"/>
        <color theme="1"/>
        <rFont val="Calibri"/>
        <family val="2"/>
        <scheme val="minor"/>
      </rPr>
      <t xml:space="preserve"> </t>
    </r>
    <r>
      <rPr>
        <b/>
        <sz val="10"/>
        <color theme="1"/>
        <rFont val="Calibri"/>
        <family val="2"/>
        <scheme val="minor"/>
      </rPr>
      <t>belts</t>
    </r>
    <r>
      <rPr>
        <sz val="10"/>
        <color theme="1"/>
        <rFont val="Calibri"/>
        <family val="2"/>
        <scheme val="minor"/>
      </rPr>
      <t xml:space="preserve"> </t>
    </r>
    <r>
      <rPr>
        <b/>
        <sz val="10"/>
        <color theme="1"/>
        <rFont val="Calibri"/>
        <family val="2"/>
        <scheme val="minor"/>
      </rPr>
      <t>projects</t>
    </r>
    <r>
      <rPr>
        <sz val="10"/>
        <color theme="1"/>
        <rFont val="Calibri"/>
        <family val="2"/>
        <scheme val="minor"/>
      </rPr>
      <t xml:space="preserve"> in the most vulnerable desert areas. (</t>
    </r>
    <r>
      <rPr>
        <sz val="10"/>
        <color rgb="FFFF0000"/>
        <rFont val="Calibri"/>
        <family val="2"/>
        <scheme val="minor"/>
      </rPr>
      <t>unclear activity - not included</t>
    </r>
    <r>
      <rPr>
        <sz val="10"/>
        <color theme="1"/>
        <rFont val="Calibri"/>
        <family val="2"/>
        <scheme val="minor"/>
      </rPr>
      <t>)</t>
    </r>
  </si>
  <si>
    <t xml:space="preserve">Implementation period: 2020-2031 
Mitigation target presented as per-capita 
Kyrgyz Republic will reduce GHG emissions in the range of 11.49 - 13.75% below BAU in 2030.
Scope inlcudes  LULUCF
</t>
  </si>
  <si>
    <r>
      <rPr>
        <b/>
        <sz val="10"/>
        <color theme="1"/>
        <rFont val="Calibri"/>
        <family val="2"/>
        <scheme val="minor"/>
      </rPr>
      <t>Sustainable forest management</t>
    </r>
    <r>
      <rPr>
        <sz val="10"/>
        <color theme="1"/>
        <rFont val="Calibri"/>
        <family val="2"/>
        <scheme val="minor"/>
      </rPr>
      <t xml:space="preserve"> therefore improves the resilience of communities and ecosystems and at the same time reduces GHG emissions by absorbing carbon dioxide. 
Annex 2 - Adaptation Measures: 
Objective: Promote Climate Resilience in Forestry Production and Forest Ecosystems
- Strengthen capacity in integrated land use planning, </t>
    </r>
    <r>
      <rPr>
        <b/>
        <sz val="10"/>
        <color theme="1"/>
        <rFont val="Calibri"/>
        <family val="2"/>
        <scheme val="minor"/>
      </rPr>
      <t>watershed forest management,</t>
    </r>
    <r>
      <rPr>
        <sz val="10"/>
        <color theme="1"/>
        <rFont val="Calibri"/>
        <family val="2"/>
        <scheme val="minor"/>
      </rPr>
      <t xml:space="preserve"> reduction of slash and burn practices to increase the resilience of forests to cope with climate change
- Promote </t>
    </r>
    <r>
      <rPr>
        <b/>
        <sz val="10"/>
        <color theme="1"/>
        <rFont val="Calibri"/>
        <family val="2"/>
        <scheme val="minor"/>
      </rPr>
      <t xml:space="preserve">integrated actions on watersheds, </t>
    </r>
    <r>
      <rPr>
        <sz val="10"/>
        <color theme="1"/>
        <rFont val="Calibri"/>
        <family val="2"/>
        <scheme val="minor"/>
      </rPr>
      <t>reservoir</t>
    </r>
    <r>
      <rPr>
        <b/>
        <sz val="10"/>
        <color theme="1"/>
        <rFont val="Calibri"/>
        <family val="2"/>
        <scheme val="minor"/>
      </rPr>
      <t xml:space="preserve"> </t>
    </r>
    <r>
      <rPr>
        <sz val="10"/>
        <color theme="1"/>
        <rFont val="Calibri"/>
        <family val="2"/>
        <scheme val="minor"/>
      </rPr>
      <t>management,</t>
    </r>
    <r>
      <rPr>
        <b/>
        <sz val="10"/>
        <color theme="1"/>
        <rFont val="Calibri"/>
        <family val="2"/>
        <scheme val="minor"/>
      </rPr>
      <t xml:space="preserve"> </t>
    </r>
    <r>
      <rPr>
        <sz val="10"/>
        <color theme="1"/>
        <rFont val="Calibri"/>
        <family val="2"/>
        <scheme val="minor"/>
      </rPr>
      <t xml:space="preserve">water storage for agro-forestry, wildlife management, fisheries and tree varieties, prevention of drought
</t>
    </r>
    <r>
      <rPr>
        <sz val="10"/>
        <color theme="1"/>
        <rFont val="Calibri"/>
        <family val="2"/>
        <scheme val="minor"/>
      </rPr>
      <t xml:space="preserve">
Annex 2: Adaptation Measures
Agriculture: 
Capacity building including research on appropriate conservation farming systems, integrated and sustainable agriculture, agro-forestry, soil degradation and quality restoration, pest outbreak management and tolerant crops and different animal varieties. </t>
    </r>
  </si>
  <si>
    <r>
      <t>National Context: "An ambitious target is set out in the National Forestry Strategy to the Year 2020 for</t>
    </r>
    <r>
      <rPr>
        <b/>
        <sz val="10"/>
        <color theme="1"/>
        <rFont val="Calibri"/>
        <family val="2"/>
        <scheme val="minor"/>
      </rPr>
      <t xml:space="preserve"> increasing  forest cover </t>
    </r>
    <r>
      <rPr>
        <sz val="10"/>
        <color theme="1"/>
        <rFont val="Calibri"/>
        <family val="2"/>
        <scheme val="minor"/>
      </rPr>
      <t>to a total of 70% of land area by 2020, and maintaining it at that level going forward. This will reduce the risk of floods and prevent land degradation, yet at the same time the greenhouse gas mitigation potential of such a target is substantial and long lasting."</t>
    </r>
  </si>
  <si>
    <r>
      <t xml:space="preserve">Base year: 2000
Implementation period: 2015-2030 
Unit: CO2e
Lao PDR has identified a number of actions which it intends to undertake in order reduce its future GHG emissions, subject to the provision of international support. </t>
    </r>
    <r>
      <rPr>
        <b/>
        <sz val="10"/>
        <color theme="1"/>
        <rFont val="Calibri"/>
        <family val="2"/>
        <scheme val="minor"/>
      </rPr>
      <t>(conditional)</t>
    </r>
    <r>
      <rPr>
        <sz val="10"/>
        <color theme="1"/>
        <rFont val="Calibri"/>
        <family val="2"/>
        <scheme val="minor"/>
      </rPr>
      <t xml:space="preserve">
Forestry based actions will not only increase the amount of GHG sinks in Lao PDR, but will also provide adaptation co-benefits contributing to prevention of flooding, soil erosion and landslides, protection of biodiversity and ecosystem services
Table 1: Intended Mitigation Activities to be Implemented by Lao PDR in 2015-2030
- Activity 1: Implementation of “Forestry Strategy to the year 2020” of the Lao PDR:
-- To </t>
    </r>
    <r>
      <rPr>
        <b/>
        <sz val="10"/>
        <color theme="1"/>
        <rFont val="Calibri"/>
        <family val="2"/>
        <scheme val="minor"/>
      </rPr>
      <t xml:space="preserve">increase forest cover </t>
    </r>
    <r>
      <rPr>
        <sz val="10"/>
        <color theme="1"/>
        <rFont val="Calibri"/>
        <family val="2"/>
        <scheme val="minor"/>
      </rPr>
      <t>to 70% of land area (i.e. to 16.58 million hectares) by 2020. Once the target is achieved, emission reductions will carry on beyond 2020. (</t>
    </r>
    <r>
      <rPr>
        <sz val="10"/>
        <color rgb="FFFF0000"/>
        <rFont val="Calibri"/>
        <family val="2"/>
        <scheme val="minor"/>
      </rPr>
      <t>goal is for 2020 and not included</t>
    </r>
    <r>
      <rPr>
        <sz val="10"/>
        <color theme="1"/>
        <rFont val="Calibri"/>
        <family val="2"/>
        <scheme val="minor"/>
      </rPr>
      <t xml:space="preserve">)
</t>
    </r>
  </si>
  <si>
    <r>
      <rPr>
        <b/>
        <sz val="10"/>
        <color theme="1"/>
        <rFont val="Calibri"/>
        <family val="2"/>
        <scheme val="minor"/>
      </rPr>
      <t xml:space="preserve">Conditional: </t>
    </r>
    <r>
      <rPr>
        <sz val="10"/>
        <color theme="1"/>
        <rFont val="Calibri"/>
        <family val="2"/>
        <scheme val="minor"/>
      </rPr>
      <t xml:space="preserve">
Key adaptation measures in the biodiversity, forestry and agriculture, and water sectors
- Forestry and Agriculture - Examples of Adaptation Measures: 
-- Overarching objective: Towards sustainably managed forest resources, safeguarded ecological integrity, and economic and social development for the benefit of present and future generations. This will be achieved through the implementation of the National Forest Programme including, among others:
- </t>
    </r>
    <r>
      <rPr>
        <b/>
        <sz val="10"/>
        <color theme="1"/>
        <rFont val="Calibri"/>
        <family val="2"/>
        <scheme val="minor"/>
      </rPr>
      <t>Planting of trees</t>
    </r>
    <r>
      <rPr>
        <sz val="10"/>
        <color theme="1"/>
        <rFont val="Calibri"/>
        <family val="2"/>
        <scheme val="minor"/>
      </rPr>
      <t xml:space="preserve">
</t>
    </r>
  </si>
  <si>
    <t>Base year: 2011
Implementation period: 2020-2030
Unit: CO2
Un/Conditional econonmy-wide target inclusive of LULUCF sector</t>
  </si>
  <si>
    <r>
      <t xml:space="preserve">
Reference year: 2012, 
Implementation period: by 2030
Unit: CO2
One of the key objectives of the National Forestry Policy (2008) is to</t>
    </r>
    <r>
      <rPr>
        <b/>
        <sz val="10"/>
        <color theme="1"/>
        <rFont val="Calibri"/>
        <family val="2"/>
        <scheme val="minor"/>
      </rPr>
      <t xml:space="preserve"> increase tree cover</t>
    </r>
    <r>
      <rPr>
        <sz val="10"/>
        <color theme="1"/>
        <rFont val="Calibri"/>
        <family val="2"/>
        <scheme val="minor"/>
      </rPr>
      <t xml:space="preserve"> from around 1% to at least 5% (152,000 ha) by the year 2020 </t>
    </r>
    <r>
      <rPr>
        <sz val="10"/>
        <color rgb="FFFF0000"/>
        <rFont val="Calibri"/>
        <family val="2"/>
        <scheme val="minor"/>
      </rPr>
      <t>(excluded due to timeline</t>
    </r>
    <r>
      <rPr>
        <sz val="10"/>
        <color theme="1"/>
        <rFont val="Calibri"/>
        <family val="2"/>
        <scheme val="minor"/>
      </rPr>
      <t xml:space="preserve">)
The cost of </t>
    </r>
    <r>
      <rPr>
        <b/>
        <sz val="10"/>
        <color theme="1"/>
        <rFont val="Calibri"/>
        <family val="2"/>
        <scheme val="minor"/>
      </rPr>
      <t>reforestation</t>
    </r>
    <r>
      <rPr>
        <sz val="10"/>
        <color theme="1"/>
        <rFont val="Calibri"/>
        <family val="2"/>
        <scheme val="minor"/>
      </rPr>
      <t xml:space="preserve"> option would amount to USD 24 million between 2015 and 2030 for the 120,000 ha of land to be reforested with an initial establishment cost of USD 200/ha. Therefore, the mitigation scenarios advanced for the forestry sector are conditional on financial support. </t>
    </r>
    <r>
      <rPr>
        <b/>
        <sz val="10"/>
        <color theme="1"/>
        <rFont val="Calibri"/>
        <family val="2"/>
        <scheme val="minor"/>
      </rPr>
      <t>conditional</t>
    </r>
    <r>
      <rPr>
        <sz val="10"/>
        <color theme="1"/>
        <rFont val="Calibri"/>
        <family val="2"/>
        <scheme val="minor"/>
      </rPr>
      <t xml:space="preserve"> </t>
    </r>
    <r>
      <rPr>
        <sz val="10"/>
        <color rgb="FFFF0000"/>
        <rFont val="Calibri (Body)_x0000_"/>
      </rPr>
      <t xml:space="preserve">For 2021-2030, this would be 75,000 ha of reforestation </t>
    </r>
  </si>
  <si>
    <r>
      <t xml:space="preserve">Reference year: 2010
Implementation period:  upt to 2030
Unit:  CO2e
Zambia intends to reduce its CO2eq emissions by implementing three (3) programs driven by the country’s Climate Response Strategy
Programme: Sustainable Forest Management:  
- Forest enhancement including natural </t>
    </r>
    <r>
      <rPr>
        <b/>
        <sz val="10"/>
        <color theme="1"/>
        <rFont val="Calibri"/>
        <family val="2"/>
        <scheme val="minor"/>
      </rPr>
      <t>regeneration</t>
    </r>
    <r>
      <rPr>
        <sz val="10"/>
        <color theme="1"/>
        <rFont val="Calibri"/>
        <family val="2"/>
        <scheme val="minor"/>
      </rPr>
      <t xml:space="preserve"> and </t>
    </r>
    <r>
      <rPr>
        <b/>
        <sz val="10"/>
        <color theme="1"/>
        <rFont val="Calibri"/>
        <family val="2"/>
        <scheme val="minor"/>
      </rPr>
      <t>afforestation/reforestation</t>
    </r>
    <r>
      <rPr>
        <sz val="10"/>
        <color theme="1"/>
        <rFont val="Calibri"/>
        <family val="2"/>
        <scheme val="minor"/>
      </rPr>
      <t xml:space="preserve">
- Participatory </t>
    </r>
    <r>
      <rPr>
        <b/>
        <sz val="10"/>
        <color theme="1"/>
        <rFont val="Calibri"/>
        <family val="2"/>
        <scheme val="minor"/>
      </rPr>
      <t>forest management</t>
    </r>
    <r>
      <rPr>
        <sz val="10"/>
        <color theme="1"/>
        <rFont val="Calibri"/>
        <family val="2"/>
        <scheme val="minor"/>
      </rPr>
      <t xml:space="preserve">
- </t>
    </r>
    <r>
      <rPr>
        <b/>
        <sz val="10"/>
        <color theme="1"/>
        <rFont val="Calibri"/>
        <family val="2"/>
        <scheme val="minor"/>
      </rPr>
      <t xml:space="preserve">Forest fire management </t>
    </r>
    <r>
      <rPr>
        <sz val="10"/>
        <color theme="1"/>
        <rFont val="Calibri"/>
        <family val="2"/>
        <scheme val="minor"/>
      </rPr>
      <t xml:space="preserve">
</t>
    </r>
  </si>
  <si>
    <r>
      <t>Reference year: unclear
Implementation period: by 2030
Unit: CO2e
The Republic of Mauritius imperatively needs international technical and financial support to enable it to abate its greenhouse gas emissions by 30%, by the year 2030, relative to the  business as usual scenario of 7 million metric tonnes CO2equivalent. (</t>
    </r>
    <r>
      <rPr>
        <b/>
        <sz val="10"/>
        <color theme="1"/>
        <rFont val="Calibri"/>
        <family val="2"/>
        <scheme val="minor"/>
      </rPr>
      <t>conditional</t>
    </r>
    <r>
      <rPr>
        <sz val="10"/>
        <color theme="1"/>
        <rFont val="Calibri"/>
        <family val="2"/>
        <scheme val="minor"/>
      </rPr>
      <t xml:space="preserve">)
The contribution is from the major sectors: Energy, Transportation, Industry, Agriculture, </t>
    </r>
    <r>
      <rPr>
        <b/>
        <sz val="10"/>
        <color theme="1"/>
        <rFont val="Calibri"/>
        <family val="2"/>
        <scheme val="minor"/>
      </rPr>
      <t>Forestry,</t>
    </r>
    <r>
      <rPr>
        <sz val="10"/>
        <color theme="1"/>
        <rFont val="Calibri"/>
        <family val="2"/>
        <scheme val="minor"/>
      </rPr>
      <t xml:space="preserve"> land use and solid waste management
Mitigation Contributions:
- sustained </t>
    </r>
    <r>
      <rPr>
        <b/>
        <sz val="10"/>
        <color theme="1"/>
        <rFont val="Calibri"/>
        <family val="2"/>
        <scheme val="minor"/>
      </rPr>
      <t>tree planting programme</t>
    </r>
    <r>
      <rPr>
        <sz val="10"/>
        <color theme="1"/>
        <rFont val="Calibri"/>
        <family val="2"/>
        <scheme val="minor"/>
      </rPr>
      <t xml:space="preserve"> within the context of the cleaner, greener and safer initiative
</t>
    </r>
  </si>
  <si>
    <r>
      <t>Reference year: 1990
Implementation period: 2021-2030
Unit: CO2e
all sectors included in economy-wide target (</t>
    </r>
    <r>
      <rPr>
        <sz val="10"/>
        <color rgb="FFFF0000"/>
        <rFont val="Calibri"/>
        <family val="2"/>
        <scheme val="minor"/>
      </rPr>
      <t>but all green spaces reported under 'parks and gardens' and not forestry</t>
    </r>
    <r>
      <rPr>
        <sz val="10"/>
        <color theme="1"/>
        <rFont val="Calibri"/>
        <family val="2"/>
        <scheme val="minor"/>
      </rPr>
      <t xml:space="preserve">)
</t>
    </r>
  </si>
  <si>
    <t>Reference year: unclear
Implementation period: 2020-2030
Unit: CO2e
Based on the policy actions and programmes outlined above, the country estimates, on a preliminary basis, the total reduction of about 76,5 MtCO2eq in the period from 2020 to 2030, with 23,0 MtCO2eq by 2024 and 53,4 MtCO2eq from 2025 to 2030. 
The presently identified actions are related to energy (electricity production,  transports and other, LULUCF (REDD+) and waste</t>
  </si>
  <si>
    <r>
      <t xml:space="preserve">Reference year:
Implementation period: multiple, by  2020-2050
Unit:  CO2e
Mitigation Action: </t>
    </r>
    <r>
      <rPr>
        <b/>
        <sz val="10"/>
        <color theme="1"/>
        <rFont val="Calibri"/>
        <family val="2"/>
        <scheme val="minor"/>
      </rPr>
      <t>Afforestation</t>
    </r>
    <r>
      <rPr>
        <sz val="10"/>
        <color theme="1"/>
        <rFont val="Calibri"/>
        <family val="2"/>
        <scheme val="minor"/>
      </rPr>
      <t xml:space="preserve"> and </t>
    </r>
    <r>
      <rPr>
        <b/>
        <sz val="10"/>
        <color theme="1"/>
        <rFont val="Calibri"/>
        <family val="2"/>
        <scheme val="minor"/>
      </rPr>
      <t>enhancing carbon sequestration</t>
    </r>
    <r>
      <rPr>
        <sz val="10"/>
        <color theme="1"/>
        <rFont val="Calibri"/>
        <family val="2"/>
        <scheme val="minor"/>
      </rPr>
      <t xml:space="preserve">
- maintain at least 40 percent of the total area of the country under forests. 
- promotes afforestation in public and private lands, environment-friendly infrastructure development and the conservation of biodiversity.
- promotes the management of ecosystems in different ecoregions of the country which will endorse sustainable management of forests
- widen carbon storage through sustainable forest management and reduce carbon emissions
- make the forest management plan climate adaptation-friendly, and implement REDD+ policies.
- forest productivity and products will be increased through </t>
    </r>
    <r>
      <rPr>
        <b/>
        <sz val="10"/>
        <color theme="1"/>
        <rFont val="Calibri"/>
        <family val="2"/>
        <scheme val="minor"/>
      </rPr>
      <t>sustainable management of forests</t>
    </r>
    <r>
      <rPr>
        <sz val="10"/>
        <color theme="1"/>
        <rFont val="Calibri"/>
        <family val="2"/>
        <scheme val="minor"/>
      </rPr>
      <t xml:space="preserve">. Emphasis will equally be given to enhance carbon sequestration and forest carbon storage and improve forest governance.
- pilot a sub-national project on REDD+ to reduce about 14 million tons of CO2-eq </t>
    </r>
    <r>
      <rPr>
        <u/>
        <sz val="10"/>
        <color theme="1"/>
        <rFont val="Calibri"/>
        <family val="2"/>
        <scheme val="minor"/>
      </rPr>
      <t>by 2020</t>
    </r>
    <r>
      <rPr>
        <sz val="10"/>
        <color theme="1"/>
        <rFont val="Calibri"/>
        <family val="2"/>
        <scheme val="minor"/>
      </rPr>
      <t xml:space="preserve"> by addressing the drivers of deforestation and forest degradation (</t>
    </r>
    <r>
      <rPr>
        <sz val="10"/>
        <color rgb="FFFF0000"/>
        <rFont val="Calibri"/>
        <family val="2"/>
        <scheme val="minor"/>
      </rPr>
      <t>not included due to 2020 timeframe</t>
    </r>
    <r>
      <rPr>
        <sz val="10"/>
        <color theme="1"/>
        <rFont val="Calibri"/>
        <family val="2"/>
        <scheme val="minor"/>
      </rPr>
      <t xml:space="preserve">)
Nepal requires bilateral and multilateral grant support in the following priority areas to meet both qualitative and quantitative targets as mentioned above: REDD+, deforestation drivers
</t>
    </r>
  </si>
  <si>
    <r>
      <t xml:space="preserve">Respone to Climate Change Issues: 
Mitigation Options in Agriculture Sector: 
- Implement </t>
    </r>
    <r>
      <rPr>
        <b/>
        <sz val="10"/>
        <color theme="1"/>
        <rFont val="Calibri"/>
        <family val="2"/>
        <scheme val="minor"/>
      </rPr>
      <t>agroforestry</t>
    </r>
    <r>
      <rPr>
        <sz val="10"/>
        <color theme="1"/>
        <rFont val="Calibri"/>
        <family val="2"/>
        <scheme val="minor"/>
      </rPr>
      <t xml:space="preserve"> practices through plantation of multipurpose and fast growing tree species
Policy Initiatives: 
"Key initiatives include... ambitious plans of </t>
    </r>
    <r>
      <rPr>
        <b/>
        <sz val="10"/>
        <color theme="1"/>
        <rFont val="Calibri"/>
        <family val="2"/>
        <scheme val="minor"/>
      </rPr>
      <t>afforestation.</t>
    </r>
    <r>
      <rPr>
        <sz val="10"/>
        <color theme="1"/>
        <rFont val="Calibri"/>
        <family val="2"/>
        <scheme val="minor"/>
      </rPr>
      <t xml:space="preserve">
</t>
    </r>
    <r>
      <rPr>
        <sz val="10"/>
        <color rgb="FFFF0000"/>
        <rFont val="Calibri"/>
        <family val="2"/>
        <scheme val="minor"/>
      </rPr>
      <t xml:space="preserve">The GHG Emissions: Inventory and Analysis includes a LULUCF section with mention of "aggressive plans for reforestation" but there is no mention in the non-NDC policy initiatives section or the INDC portion </t>
    </r>
    <r>
      <rPr>
        <sz val="10"/>
        <color theme="1"/>
        <rFont val="Calibri"/>
        <family val="2"/>
        <scheme val="minor"/>
      </rPr>
      <t xml:space="preserve">
</t>
    </r>
    <r>
      <rPr>
        <sz val="10"/>
        <color rgb="FFFF0000"/>
        <rFont val="Calibri"/>
        <family val="2"/>
        <scheme val="minor"/>
      </rPr>
      <t xml:space="preserve">
The Sector Projection of Emissions also makes mention of tree planting  program and forest cover goal: "Large-scale tree plantation programmes in Khyber Pakhtunkhwa and Green Pakistan Programme are likely to increase forest cover from the current 5 percent to 6 percent, using domestic resources during the period 2016-2020."
</t>
    </r>
    <r>
      <rPr>
        <sz val="10"/>
        <rFont val="Calibri"/>
        <family val="2"/>
        <scheme val="minor"/>
      </rPr>
      <t xml:space="preserve">
Sector-wise Projection of Emissions
- Land Use Change and Forestry: Large-scale tree plantation programmes in Khyber Pakhtunkhwa and Green Pakistan Programme are likely to increase forest cover from the current 5 percent to 6 percent, using domestic resources during the period 2016-2020. An approximate amount of US$ 936 million has been allocated for this purpose. An </t>
    </r>
    <r>
      <rPr>
        <b/>
        <sz val="10"/>
        <rFont val="Calibri"/>
        <family val="2"/>
        <scheme val="minor"/>
      </rPr>
      <t xml:space="preserve">increase in the forest cover </t>
    </r>
    <r>
      <rPr>
        <sz val="10"/>
        <rFont val="Calibri"/>
        <family val="2"/>
        <scheme val="minor"/>
      </rPr>
      <t>from 6 to 10 percent by the year 2030 requires an estimated US$ 3.74 billion.</t>
    </r>
  </si>
  <si>
    <r>
      <t xml:space="preserve">Reference year:  unclear
Implementation period: 2020=2030
Unit:  CO2e
Immediate mitigation opportunities for PNG are extremely limited if economic growth progresses at current rates and the oil and gas sector expands as anticipated, other than in the forestry sector through the implementation of REDD+ activities, in the context of adequate and predictable support (conditional).
Mitigation Opportunity: PNG is assessing its drivers of deforestation and will develop a national REDD+ strategy over the next two years that will including specific policies and measures to implement REDD+. The policies and measures will aim to reduced emission from deforestation and forest degradation, as well as support </t>
    </r>
    <r>
      <rPr>
        <b/>
        <sz val="10"/>
        <color theme="1"/>
        <rFont val="Calibri"/>
        <family val="2"/>
        <scheme val="minor"/>
      </rPr>
      <t>sustainable management</t>
    </r>
    <r>
      <rPr>
        <sz val="10"/>
        <color theme="1"/>
        <rFont val="Calibri"/>
        <family val="2"/>
        <scheme val="minor"/>
      </rPr>
      <t xml:space="preserve">, conservation and </t>
    </r>
    <r>
      <rPr>
        <b/>
        <sz val="10"/>
        <color theme="1"/>
        <rFont val="Calibri"/>
        <family val="2"/>
        <scheme val="minor"/>
      </rPr>
      <t>enhancement of forest carbon stocks</t>
    </r>
    <r>
      <rPr>
        <sz val="10"/>
        <color theme="1"/>
        <rFont val="Calibri"/>
        <family val="2"/>
        <scheme val="minor"/>
      </rPr>
      <t>, thereby leading to enhanced removals from the forestry sector.
Options for Mitigation Contribution for INDC -- Forestry/land use: 
PNG will implement REDD+ activities under the UNFCCC to reduce emissions and enhance removals from this important sector
Mitigation Contribution: Forestry/land use: PNG will implement REDD+ activities under the UNFCCC to reduce emissions and enhance removals from this important sector, which PNG has set as a priority, as can be seen from its creation of a REDD+ Directorate within the Office for Climate Change and Development (OCCD). Extensive capacity building, technology transfer and technical assistance is required to implement effective actions and ensure the collection of accurate data.</t>
    </r>
  </si>
  <si>
    <r>
      <t xml:space="preserve">Mitigation measures or options by sector:
- Forest management and reforestation activities, Forest conservation
-- Trend scenario: In relation to this evolution, the trend development scenario is based on: the adoption of a new forestry law that requires the use of reduced impact logging techniques as well as forest certification. By 2016, almost all of the 11.7 million hectares of forest area designated for production will have a forest management plan. </t>
    </r>
    <r>
      <rPr>
        <b/>
        <sz val="11"/>
        <color theme="1"/>
        <rFont val="Calibri"/>
        <family val="2"/>
        <scheme val="minor"/>
      </rPr>
      <t>Reforestation</t>
    </r>
    <r>
      <rPr>
        <sz val="11"/>
        <color theme="1"/>
        <rFont val="Calibri"/>
        <family val="2"/>
        <scheme val="minor"/>
      </rPr>
      <t xml:space="preserve"> operations under PRONAR, which are currently only 500 ha, should be able to increase to 100,000 ha per year, including forest and agro-forestry plantations as well as forest restoration areas. (</t>
    </r>
    <r>
      <rPr>
        <sz val="11"/>
        <color rgb="FFFF0000"/>
        <rFont val="Calibri"/>
        <family val="2"/>
        <scheme val="minor"/>
      </rPr>
      <t>not included due to 'should' language</t>
    </r>
    <r>
      <rPr>
        <sz val="11"/>
        <color theme="1"/>
        <rFont val="Calibri"/>
        <family val="2"/>
        <scheme val="minor"/>
      </rPr>
      <t>)</t>
    </r>
  </si>
  <si>
    <r>
      <t xml:space="preserve">Reference year: 2000
Implementation period: 2015-2025-2030
Unit: CO2e
</t>
    </r>
    <r>
      <rPr>
        <sz val="10"/>
        <color theme="1"/>
        <rFont val="Calibri"/>
        <family val="2"/>
        <scheme val="minor"/>
      </rPr>
      <t xml:space="preserve">
</t>
    </r>
  </si>
  <si>
    <r>
      <t xml:space="preserve">The protection of natural heritage, biodiversity, forests and fisheries resources, through an adaptation approach rooted in the protection of ecosystems.
- Protection of productive systems sensitive to climate change, such as agriculture. The Republic of Congo is committed to </t>
    </r>
    <r>
      <rPr>
        <b/>
        <sz val="10"/>
        <color theme="1"/>
        <rFont val="Calibri"/>
        <family val="2"/>
        <scheme val="minor"/>
      </rPr>
      <t>restoring ecosystems and strengthening their resilience</t>
    </r>
    <r>
      <rPr>
        <sz val="10"/>
        <color theme="1"/>
        <rFont val="Calibri"/>
        <family val="2"/>
        <scheme val="minor"/>
      </rPr>
      <t>, combating land and forest degradation, and preventing floods.</t>
    </r>
  </si>
  <si>
    <r>
      <t xml:space="preserve">Reference year: 2010
Implementation period: 2015-2030
Unit:  CO2e
</t>
    </r>
    <r>
      <rPr>
        <b/>
        <sz val="10"/>
        <color theme="1"/>
        <rFont val="Calibri"/>
        <family val="2"/>
        <scheme val="minor"/>
      </rPr>
      <t>LULUCF excluded</t>
    </r>
    <r>
      <rPr>
        <sz val="10"/>
        <color theme="1"/>
        <rFont val="Calibri"/>
        <family val="2"/>
        <scheme val="minor"/>
      </rPr>
      <t>: "Uncertainties over the permanence of projected emissions reductions from the Agro-Forestry, Reforestation and LULUCF sectors, and the absence of decisive international action to phase out HFCs persuaded the exclusion of related projected emissions reductions in this analysis. . It must be noted though, that while LULUCF is not included in terms of specific projected emissions reductions, there is recognition in this report, that Saint Lucia’s forestry cover acts as a sink, whose value should not be underestimated. Significant work is currently being conducted to improve forest inventory data, develop policies for forest management and protection and to identify reforestation projects. While estimates of potential greenhouse gas emission reductions have not been included in the iNDC, preliminary information indicates that LULUCF projects could potentially contribute as much as 4% additional emission reductions relative to the BAU by 2030. LULUCF sector contributions may be included in future updates to the iNDC if sufficient data become available."</t>
    </r>
  </si>
  <si>
    <r>
      <t xml:space="preserve">Samoa recognises that the adverse effects of climate change will have significant impact on the  country  particularly  in  sectors  such  as  agriculture,  coastal  infrastructure,  health,  </t>
    </r>
    <r>
      <rPr>
        <b/>
        <sz val="10"/>
        <color theme="1"/>
        <rFont val="Calibri"/>
        <family val="2"/>
        <scheme val="minor"/>
      </rPr>
      <t>forestry,</t>
    </r>
    <r>
      <rPr>
        <sz val="10"/>
        <color theme="1"/>
        <rFont val="Calibri"/>
        <family val="2"/>
        <scheme val="minor"/>
      </rPr>
      <t xml:space="preserve">  meteorology,  tourism,  and  water. These  sectors  were  prioritized  in  the  National  Adaptation  Programme of Action (NAPA)4 and </t>
    </r>
    <r>
      <rPr>
        <b/>
        <sz val="10"/>
        <color theme="1"/>
        <rFont val="Calibri"/>
        <family val="2"/>
        <scheme val="minor"/>
      </rPr>
      <t>adaptation projects in  these sectors have been successfully implemented</t>
    </r>
    <r>
      <rPr>
        <sz val="10"/>
        <color theme="1"/>
        <rFont val="Calibri"/>
        <family val="2"/>
        <scheme val="minor"/>
      </rPr>
      <t xml:space="preserve"> with external financial support
Building climate resilience, disaster risk reduction as well as adaptation projects in vulnerable sectors require significant external assistance and this has been highlighted through the prioritisation of climate change in national planning.    </t>
    </r>
  </si>
  <si>
    <t>Reference year: 2014
Implementation period: by 2025
Unit:  CO2e
energy sector only
The  potential  for  economy‐wide  emissions  reduction is  conditional  on  assistance  provided  to  other sectors such as transport, agriculture, forestry and waste. These sectors have set in place  plans  and  strategies  to  reduce  emissions;  however,  implementation  is  a  common  problem  across all sectors due to limited human, financial and technical resources.</t>
  </si>
  <si>
    <r>
      <t xml:space="preserve">Reference year: 2010
Implementation period: 2020-2030, </t>
    </r>
    <r>
      <rPr>
        <sz val="10"/>
        <color rgb="FFFF0000"/>
        <rFont val="Calibri (Body)_x0000_"/>
      </rPr>
      <t xml:space="preserve">some forest activities have different implementation periods. </t>
    </r>
    <r>
      <rPr>
        <sz val="10"/>
        <color theme="1"/>
        <rFont val="Calibri"/>
        <family val="2"/>
        <scheme val="minor"/>
      </rPr>
      <t xml:space="preserve">
Unit: CO2
Mitigation - Forest Sector
Reduction of emissions related to the consumption of firewood and charcoal
- I</t>
    </r>
    <r>
      <rPr>
        <b/>
        <sz val="10"/>
        <color theme="1"/>
        <rFont val="Calibri"/>
        <family val="2"/>
        <scheme val="minor"/>
      </rPr>
      <t>mproved management</t>
    </r>
    <r>
      <rPr>
        <sz val="10"/>
        <color theme="1"/>
        <rFont val="Calibri"/>
        <family val="2"/>
        <scheme val="minor"/>
      </rPr>
      <t xml:space="preserve"> of 20 forests per year for 5 years improved management of 1 million ha of forests) (</t>
    </r>
    <r>
      <rPr>
        <sz val="10"/>
        <color rgb="FFFF0000"/>
        <rFont val="Calibri"/>
        <family val="2"/>
        <scheme val="minor"/>
      </rPr>
      <t>silviculture 1,000,000 ha</t>
    </r>
    <r>
      <rPr>
        <sz val="10"/>
        <color theme="1"/>
        <rFont val="Calibri"/>
        <family val="2"/>
        <scheme val="minor"/>
      </rPr>
      <t xml:space="preserve">) </t>
    </r>
    <r>
      <rPr>
        <b/>
        <sz val="10"/>
        <color theme="1"/>
        <rFont val="Calibri"/>
        <family val="2"/>
        <scheme val="minor"/>
      </rPr>
      <t>conditional</t>
    </r>
    <r>
      <rPr>
        <sz val="10"/>
        <color theme="1"/>
        <rFont val="Calibri"/>
        <family val="2"/>
        <scheme val="minor"/>
      </rPr>
      <t xml:space="preserve">
Reducing Emissions from Deforestation and Forest Degradation
- </t>
    </r>
    <r>
      <rPr>
        <b/>
        <sz val="10"/>
        <color theme="1"/>
        <rFont val="Calibri"/>
        <family val="2"/>
        <scheme val="minor"/>
      </rPr>
      <t>Reforestation,</t>
    </r>
    <r>
      <rPr>
        <sz val="10"/>
        <color theme="1"/>
        <rFont val="Calibri"/>
        <family val="2"/>
        <scheme val="minor"/>
      </rPr>
      <t xml:space="preserve"> Great Green Wall (GMV), eco-villages, annual reforestation and restoration of mangroves by the State and other actors, etc.
- Improved management of 20 forests per year for 5 years, 60% of which are classified forests and 40% of communal forests
- Prohibition of grazing, </t>
    </r>
    <r>
      <rPr>
        <b/>
        <sz val="10"/>
        <color theme="1"/>
        <rFont val="Calibri"/>
        <family val="2"/>
        <scheme val="minor"/>
      </rPr>
      <t>reforestation</t>
    </r>
    <r>
      <rPr>
        <sz val="10"/>
        <color theme="1"/>
        <rFont val="Calibri"/>
        <family val="2"/>
        <scheme val="minor"/>
      </rPr>
      <t xml:space="preserve"> by </t>
    </r>
    <r>
      <rPr>
        <b/>
        <sz val="10"/>
        <color theme="1"/>
        <rFont val="Calibri"/>
        <family val="2"/>
        <scheme val="minor"/>
      </rPr>
      <t>forest</t>
    </r>
    <r>
      <rPr>
        <sz val="10"/>
        <color theme="1"/>
        <rFont val="Calibri"/>
        <family val="2"/>
        <scheme val="minor"/>
      </rPr>
      <t xml:space="preserve"> </t>
    </r>
    <r>
      <rPr>
        <b/>
        <sz val="10"/>
        <color theme="1"/>
        <rFont val="Calibri"/>
        <family val="2"/>
        <scheme val="minor"/>
      </rPr>
      <t>enrichment</t>
    </r>
    <r>
      <rPr>
        <sz val="10"/>
        <color theme="1"/>
        <rFont val="Calibri"/>
        <family val="2"/>
        <scheme val="minor"/>
      </rPr>
      <t xml:space="preserve">
- 4000 ha / year of </t>
    </r>
    <r>
      <rPr>
        <b/>
        <sz val="10"/>
        <color theme="1"/>
        <rFont val="Calibri"/>
        <family val="2"/>
        <scheme val="minor"/>
      </rPr>
      <t>mangroves</t>
    </r>
    <r>
      <rPr>
        <sz val="10"/>
        <color theme="1"/>
        <rFont val="Calibri"/>
        <family val="2"/>
        <scheme val="minor"/>
      </rPr>
      <t xml:space="preserve"> set in defense and </t>
    </r>
    <r>
      <rPr>
        <b/>
        <sz val="10"/>
        <color theme="1"/>
        <rFont val="Calibri"/>
        <family val="2"/>
        <scheme val="minor"/>
      </rPr>
      <t>reforested</t>
    </r>
    <r>
      <rPr>
        <sz val="10"/>
        <color theme="1"/>
        <rFont val="Calibri"/>
        <family val="2"/>
        <scheme val="minor"/>
      </rPr>
      <t xml:space="preserve"> from 2017 (</t>
    </r>
    <r>
      <rPr>
        <sz val="10"/>
        <color rgb="FFFF0000"/>
        <rFont val="Calibri"/>
        <family val="2"/>
        <scheme val="minor"/>
      </rPr>
      <t xml:space="preserve">mangroves 40,000 ha 2021-2030) </t>
    </r>
    <r>
      <rPr>
        <b/>
        <sz val="10"/>
        <rFont val="Calibri"/>
        <family val="2"/>
        <scheme val="minor"/>
      </rPr>
      <t>conditional</t>
    </r>
    <r>
      <rPr>
        <sz val="10"/>
        <color theme="1"/>
        <rFont val="Calibri"/>
        <family val="2"/>
        <scheme val="minor"/>
      </rPr>
      <t xml:space="preserve">
Sequestration due to reforestation of classified forests
BAU: 22 392 ha / year from 2011 to 2035
- 22,392 hectares reforested annually since 2011 (</t>
    </r>
    <r>
      <rPr>
        <sz val="10"/>
        <color rgb="FFFF0000"/>
        <rFont val="Calibri"/>
        <family val="2"/>
        <scheme val="minor"/>
      </rPr>
      <t>223,920 ha planted forest 2021-2030</t>
    </r>
    <r>
      <rPr>
        <sz val="10"/>
        <color theme="1"/>
        <rFont val="Calibri"/>
        <family val="2"/>
        <scheme val="minor"/>
      </rPr>
      <t xml:space="preserve">) </t>
    </r>
    <r>
      <rPr>
        <b/>
        <sz val="10"/>
        <color theme="1"/>
        <rFont val="Calibri"/>
        <family val="2"/>
        <scheme val="minor"/>
      </rPr>
      <t>unconditional</t>
    </r>
    <r>
      <rPr>
        <sz val="10"/>
        <color theme="1"/>
        <rFont val="Calibri"/>
        <family val="2"/>
        <scheme val="minor"/>
      </rPr>
      <t xml:space="preserve">
- 200,000 to 204,000 ha reforested annually from 2017 (</t>
    </r>
    <r>
      <rPr>
        <sz val="10"/>
        <color rgb="FFFF0000"/>
        <rFont val="Calibri"/>
        <family val="2"/>
        <scheme val="minor"/>
      </rPr>
      <t>2,040,000 ha planted forest 2021-2030</t>
    </r>
    <r>
      <rPr>
        <sz val="10"/>
        <color theme="1"/>
        <rFont val="Calibri"/>
        <family val="2"/>
        <scheme val="minor"/>
      </rPr>
      <t xml:space="preserve">) </t>
    </r>
    <r>
      <rPr>
        <b/>
        <sz val="10"/>
        <color theme="1"/>
        <rFont val="Calibri"/>
        <family val="2"/>
        <scheme val="minor"/>
      </rPr>
      <t xml:space="preserve">conditional
</t>
    </r>
    <r>
      <rPr>
        <sz val="10"/>
        <color theme="1"/>
        <rFont val="Calibri"/>
        <family val="2"/>
        <scheme val="minor"/>
      </rPr>
      <t xml:space="preserve">Agriculture
Conditional: Application of good </t>
    </r>
    <r>
      <rPr>
        <b/>
        <sz val="10"/>
        <color theme="1"/>
        <rFont val="Calibri"/>
        <family val="2"/>
        <scheme val="minor"/>
      </rPr>
      <t>agroforestry,</t>
    </r>
    <r>
      <rPr>
        <sz val="10"/>
        <color theme="1"/>
        <rFont val="Calibri"/>
        <family val="2"/>
        <scheme val="minor"/>
      </rPr>
      <t xml:space="preserve"> </t>
    </r>
    <r>
      <rPr>
        <b/>
        <sz val="10"/>
        <color theme="1"/>
        <rFont val="Calibri"/>
        <family val="2"/>
        <scheme val="minor"/>
      </rPr>
      <t>assisted natural regeneration</t>
    </r>
    <r>
      <rPr>
        <sz val="10"/>
        <color theme="1"/>
        <rFont val="Calibri"/>
        <family val="2"/>
        <scheme val="minor"/>
      </rPr>
      <t xml:space="preserve"> (RNA) and organic fertilizer use practices on half of the sown areas by 2035</t>
    </r>
  </si>
  <si>
    <t>Tableau 2: Options adaptation aux hoirzons 2016 -2035
Agriculture: 
- Improvement and adaptation of crop and forest products;</t>
  </si>
  <si>
    <t>Reference year: 2000
Implementation period: by 2030
Unit: CO2e
All sectors included.
conditional
This INDC intends to maintain the emission levels of Sierra Leone relatively Low (close to the world average of 7.58 MtCO2e) by 2035 or neutral by 2050 by reducing her carbon footprint and by following green growth pathways in all economic sectors. 
Land Sector Contribution: There is significant uncertainty in the BAU emission and mitigation potential estimates for this sector and work is underway to update and improve these estimates</t>
  </si>
  <si>
    <t>Priority climate change response strategies have been identified and included in the INDC. These
strategies are in the area of adaptation to the impacts of climate change. 
- Strategy 4: Restoration of degraded lands with high production potential</t>
  </si>
  <si>
    <r>
      <t xml:space="preserve">Reference year: not specified
Implementation period: up to 2025
Unit:  CO2e
Forests - </t>
    </r>
    <r>
      <rPr>
        <b/>
        <sz val="10"/>
        <color theme="1"/>
        <rFont val="Calibri"/>
        <family val="2"/>
        <scheme val="minor"/>
      </rPr>
      <t>Unconditional:</t>
    </r>
    <r>
      <rPr>
        <sz val="10"/>
        <color theme="1"/>
        <rFont val="Calibri"/>
        <family val="2"/>
        <scheme val="minor"/>
      </rPr>
      <t xml:space="preserve"> Suriname has taken a comprehensive approach to the management of its forests through the Forest Management Act (1992), National Forest Policy (2003) and Interim Strategic Action Plan for the Forest Sector (2008) and has been able to maintain its high forest cover and low deforestation rate through stringent management of forests by adopting and implementing </t>
    </r>
    <r>
      <rPr>
        <b/>
        <sz val="10"/>
        <color theme="1"/>
        <rFont val="Calibri"/>
        <family val="2"/>
        <scheme val="minor"/>
      </rPr>
      <t>sustainable forest management practices</t>
    </r>
    <r>
      <rPr>
        <sz val="10"/>
        <color theme="1"/>
        <rFont val="Calibri"/>
        <family val="2"/>
        <scheme val="minor"/>
      </rPr>
      <t xml:space="preserve">. Enhanced efforts at forest monitoring to address illegal logging as well as the adoption of tools such as Reduced Impact logging (RIL) in the logging sector has helped to maintain a low environmental and carbon footprint. However, much more detailed information on forest resources is needed and in this regard Suriname is currently piloting a national forest inventory. Suriname intends to increase efforts at sustainable forest and ecosystem management and stabilizing and minimizing deforestation and forest degradation unconditionally. Additionally, Suriname has established 13% of its total land area under a national protection system and will continue to pursue the expansion of this system by increasing the percentage of forests and wetlands under preservation.
Conditional: Suriname intends to continue to practice sustainable forestry management in an effort to promote multiple use of its forest resources while at the same time exploring options for the payment of forest climate services that its forest provide. Through this approach, and with adequate financial incentives and support, Suriname intends to maintain its high forest cover and low deforestation rate. As part of this approach, Suriname is keen to strengthen forest governance institutions and collaboration with the private sector and other stakeholders and to expand its program of awareness, monitoring and enforcement while also promoting research and a comprehensive forest inventory to provide detailed information
on forests.
A draft law for the protection of the mangrove forest along the North Atlantic coast of Suriname was prepared by the government. In addition, coastline stabilization by means of ‘wave breakers’ to reduce wave force, promote sedimentation and subsequent </t>
    </r>
    <r>
      <rPr>
        <b/>
        <sz val="10"/>
        <color theme="1"/>
        <rFont val="Calibri"/>
        <family val="2"/>
        <scheme val="minor"/>
      </rPr>
      <t>mangrove regeneration</t>
    </r>
    <r>
      <rPr>
        <sz val="10"/>
        <color theme="1"/>
        <rFont val="Calibri"/>
        <family val="2"/>
        <scheme val="minor"/>
      </rPr>
      <t>, will increase mangrove forest stock and carbon sequestration.</t>
    </r>
    <r>
      <rPr>
        <sz val="10"/>
        <color theme="1"/>
        <rFont val="Calibri"/>
        <family val="2"/>
        <scheme val="minor"/>
      </rPr>
      <t xml:space="preserve">
The implementation of the INDC of the Republic of Suriname will require financial support. Several actions have been identified in the energy and forestry sectors that would contribute to mitigation. An estimate of these costs is US$2.492 Billion. For critical adaptation needs, however, Suriname requires an estimated US$ 1Billion to support its climate resilience program of activities.</t>
    </r>
  </si>
  <si>
    <t xml:space="preserve"> Reference year: 2011
Implementation period: by 2030
Unit:  CO2e
The National Mitigation Plan will aim to reduce the country's emissions by at least 20% by 2030 in relation to the inertial scenario, understood as a hypothetical scenario in which the plan is not implemented. The extent to which this goal is achieved will depend on the fulfillment of the commitments of developed countries in terms of provision of financing, technology transfer and capacity building in accordance with Article 4.7 of the Convention.</t>
  </si>
  <si>
    <t>Actions and programs with impact on adaptation or mitigation of Climate Change and its effects
The conservation and sustainable management of forests is a measure of great impact both in adaptation, reducing the vulnerability of forests, and in mitigation, due to the protection of sinks and the increase of CO2 capture by them.</t>
  </si>
  <si>
    <t xml:space="preserve">Reference year: 2000
Implementation period: 2020-2030
Unit:  CO2e
Mitigation contribtion is only for energy sector
No forest target info
</t>
  </si>
  <si>
    <r>
      <t>Reference year: 2007 - 2014
Implementation period: 2015-2020-2025-2030
Unit: CO2
Actions include:</t>
    </r>
    <r>
      <rPr>
        <b/>
        <sz val="10"/>
        <color theme="1"/>
        <rFont val="Calibri"/>
        <family val="2"/>
        <scheme val="minor"/>
      </rPr>
      <t xml:space="preserve"> Reboisement et regeneration des forets</t>
    </r>
    <r>
      <rPr>
        <sz val="10"/>
        <color theme="1"/>
        <rFont val="Calibri"/>
        <family val="2"/>
        <scheme val="minor"/>
      </rPr>
      <t xml:space="preserve">; plantations forestières de bois de service; 
Le secteur Foresterie et changement d'affectation des terres du Mali demeure un puits de carbone qui sequestrera  en 2030 : 126 588 KT equivalent C02 selon le scenario de base et 153 079 KT equivalent CO2 selon le scenario d'attenuation conditionnel ; </t>
    </r>
    <r>
      <rPr>
        <sz val="10"/>
        <color rgb="FFFF0000"/>
        <rFont val="Calibri (Body)_x0000_"/>
      </rPr>
      <t>conditional - base to find additional mitigation: 26,491 KT equivalent CO2, assumed 2021-2030</t>
    </r>
    <r>
      <rPr>
        <sz val="10"/>
        <color theme="1"/>
        <rFont val="Calibri"/>
        <family val="2"/>
        <scheme val="minor"/>
      </rPr>
      <t xml:space="preserve">
• En 2030 le scenario d'attenuation sequestre 21% plus de C02 que le scenario de base;
• Le gain cumulé pendant Ia periode 2020-2030 entre le scenario de base et le scenario d'attenuation est de 132,455 KT equivalent C02; </t>
    </r>
    <r>
      <rPr>
        <sz val="10"/>
        <color rgb="FFFF0000"/>
        <rFont val="Calibri (Body)_x0000_"/>
      </rPr>
      <t>Using this figure and finding it between 2021-2030 for the total, assumed to be in planted forests and woodlots for additional sequestration capability</t>
    </r>
    <r>
      <rPr>
        <sz val="10"/>
        <color theme="1"/>
        <rFont val="Calibri"/>
        <family val="2"/>
        <scheme val="minor"/>
      </rPr>
      <t xml:space="preserve">
Le scenario d'attenuation conditionnel est mis en reuvre par les mesures suivantes :
- </t>
    </r>
    <r>
      <rPr>
        <b/>
        <sz val="10"/>
        <color theme="1"/>
        <rFont val="Calibri"/>
        <family val="2"/>
        <scheme val="minor"/>
      </rPr>
      <t>Plantations forestieres</t>
    </r>
    <r>
      <rPr>
        <sz val="10"/>
        <color theme="1"/>
        <rFont val="Calibri"/>
        <family val="2"/>
        <scheme val="minor"/>
      </rPr>
      <t xml:space="preserve"> pour un cout de 10 719 millions $US;
- </t>
    </r>
    <r>
      <rPr>
        <b/>
        <sz val="10"/>
        <color theme="1"/>
        <rFont val="Calibri"/>
        <family val="2"/>
        <scheme val="minor"/>
      </rPr>
      <t xml:space="preserve">Regeneration naturelle assistee </t>
    </r>
    <r>
      <rPr>
        <sz val="10"/>
        <color theme="1"/>
        <rFont val="Calibri"/>
        <family val="2"/>
        <scheme val="minor"/>
      </rPr>
      <t xml:space="preserve">pour un cout de 1531 millions $US;
- Gestion des forets classees et des aires </t>
    </r>
    <r>
      <rPr>
        <b/>
        <sz val="10"/>
        <color theme="1"/>
        <rFont val="Calibri"/>
        <family val="2"/>
        <scheme val="minor"/>
      </rPr>
      <t>protegees</t>
    </r>
    <r>
      <rPr>
        <sz val="10"/>
        <color theme="1"/>
        <rFont val="Calibri"/>
        <family val="2"/>
        <scheme val="minor"/>
      </rPr>
      <t xml:space="preserve"> pour un cout de 670 millions $US ; </t>
    </r>
  </si>
  <si>
    <r>
      <t>Total GHG emissions excluding carbon storage in forest biomass
Gabon does not wish to limit its climate policy to the simple conservation of forests, with the help of international financing mechanisms. This logic of rent would obfuscate economic and social development by enslaving it to external mechanisms, unrelated to the real economy.</t>
    </r>
    <r>
      <rPr>
        <b/>
        <sz val="10"/>
        <color theme="1"/>
        <rFont val="Calibri"/>
        <family val="2"/>
        <scheme val="minor"/>
      </rPr>
      <t xml:space="preserve"> This is why the commitments made by Gabon focus exclusively on its GHG emissions, </t>
    </r>
    <r>
      <rPr>
        <b/>
        <u/>
        <sz val="10"/>
        <color theme="1"/>
        <rFont val="Calibri"/>
        <family val="2"/>
        <scheme val="minor"/>
      </rPr>
      <t>excluding</t>
    </r>
    <r>
      <rPr>
        <b/>
        <sz val="10"/>
        <color theme="1"/>
        <rFont val="Calibri"/>
        <family val="2"/>
        <scheme val="minor"/>
      </rPr>
      <t xml:space="preserve"> carbon storage by biomass.</t>
    </r>
    <r>
      <rPr>
        <sz val="10"/>
        <color theme="1"/>
        <rFont val="Calibri"/>
        <family val="2"/>
        <scheme val="minor"/>
      </rPr>
      <t xml:space="preserve">
</t>
    </r>
  </si>
  <si>
    <r>
      <t xml:space="preserve">Brazil intends to adopt further measures that are consistent with the 2°C temperature
goal, in particular:
</t>
    </r>
    <r>
      <rPr>
        <b/>
        <sz val="10"/>
        <color theme="1"/>
        <rFont val="Calibri"/>
        <family val="2"/>
        <scheme val="minor"/>
      </rPr>
      <t>Unconditional:</t>
    </r>
    <r>
      <rPr>
        <sz val="10"/>
        <color theme="1"/>
        <rFont val="Calibri"/>
        <family val="2"/>
        <scheme val="minor"/>
      </rPr>
      <t xml:space="preserve"> 
"in land use change and forests:
- strengthening and enforcing the implementation of the Forest Code, at federal, state and municipal levels;
- strengthening policies and measures with a view to achieve, in the Brazilian Amazonia, zero illegal deforestation by 2030 and compensating for greenhouse gas emissions from legal suppression of vegetation by 2030;
- restoring and reforesting 12 million hectares of forests by 2030, for multiple purposes; in planted woodlots, assuming for time period 2021-2030 since no start date is given.  (</t>
    </r>
    <r>
      <rPr>
        <sz val="10"/>
        <color rgb="FFFF0000"/>
        <rFont val="Calibri"/>
        <family val="2"/>
        <scheme val="minor"/>
      </rPr>
      <t>planted forest 12 Mha</t>
    </r>
    <r>
      <rPr>
        <sz val="10"/>
        <color theme="1"/>
        <rFont val="Calibri"/>
        <family val="2"/>
        <scheme val="minor"/>
      </rPr>
      <t xml:space="preserve">)
- enhancing sustainable native forest management systems, through georeferencing and tracking systems applicable to native forest management, with a view to curbing illegal and unsustainable practices;"
In addition, Brazil intends to:
"in the agriculture sector, strengthen the Low Carbon Emission Agriculture Program (ABC) as the main strategy for sustainable agriculture development, including by restoring an additional 15 million hectares of degraded pasturelands by 2030 </t>
    </r>
    <r>
      <rPr>
        <sz val="10"/>
        <color rgb="FFFF0000"/>
        <rFont val="Calibri"/>
        <family val="2"/>
        <scheme val="minor"/>
      </rPr>
      <t>(15 Mha restoration/other</t>
    </r>
    <r>
      <rPr>
        <sz val="10"/>
        <color theme="1"/>
        <rFont val="Calibri"/>
        <family val="2"/>
        <scheme val="minor"/>
      </rPr>
      <t xml:space="preserve">) and enhancing 5 million hectares of integrated cropland-livestock-forestry systems (ICLFS) by 2030;" </t>
    </r>
    <r>
      <rPr>
        <sz val="10"/>
        <color rgb="FFFF0000"/>
        <rFont val="Calibri"/>
        <family val="2"/>
        <scheme val="minor"/>
      </rPr>
      <t>(5 Mha agroforestry)</t>
    </r>
    <r>
      <rPr>
        <sz val="10"/>
        <color theme="1"/>
        <rFont val="Calibri"/>
        <family val="2"/>
        <scheme val="minor"/>
      </rPr>
      <t xml:space="preserve">
</t>
    </r>
    <r>
      <rPr>
        <b/>
        <sz val="10"/>
        <color theme="1"/>
        <rFont val="Calibri"/>
        <family val="2"/>
        <scheme val="minor"/>
      </rPr>
      <t>Conditional:</t>
    </r>
    <r>
      <rPr>
        <sz val="10"/>
        <color theme="1"/>
        <rFont val="Calibri"/>
        <family val="2"/>
        <scheme val="minor"/>
      </rPr>
      <t xml:space="preserve"> 
"Specifically concerning the forest sector, the implementation of REDD+ activities and the permanence of results achieved require the provision, on a continuous basis, of adequate and predictable results-based payments in accordance with the relevant COP decisions."
</t>
    </r>
  </si>
  <si>
    <r>
      <t xml:space="preserve">Reference year: 2015
Implementation period: 2015-2030 
Unit: CO2
Forest Reserves and </t>
    </r>
    <r>
      <rPr>
        <b/>
        <sz val="10"/>
        <color theme="1"/>
        <rFont val="Calibri"/>
        <family val="2"/>
        <scheme val="minor"/>
      </rPr>
      <t>sustainable forest management:</t>
    </r>
    <r>
      <rPr>
        <sz val="10"/>
        <color theme="1"/>
        <rFont val="Calibri"/>
        <family val="2"/>
        <scheme val="minor"/>
      </rPr>
      <t xml:space="preserve"> expected to reduce emissions from land use and forestry from the 2015 estimate of 3, 300Gg CO2 down to zero emissions sometime in the future and </t>
    </r>
    <r>
      <rPr>
        <b/>
        <sz val="10"/>
        <color theme="1"/>
        <rFont val="Calibri"/>
        <family val="2"/>
        <scheme val="minor"/>
      </rPr>
      <t>could turn the sector into a sink</t>
    </r>
    <r>
      <rPr>
        <sz val="10"/>
        <color theme="1"/>
        <rFont val="Calibri"/>
        <family val="2"/>
        <scheme val="minor"/>
      </rPr>
      <t xml:space="preserve">. Belize would potentially reduce greenhouse gas emissions by cumulative 410.5Gg CO2 per year by 2030. </t>
    </r>
    <r>
      <rPr>
        <sz val="10"/>
        <color theme="1"/>
        <rFont val="Calibri (Body)"/>
      </rPr>
      <t xml:space="preserve">The cumulative reduction would be up to 2,477Gg CO2 over the period from 2020 to 2030, depending on the level of financial support. </t>
    </r>
    <r>
      <rPr>
        <sz val="10"/>
        <color rgb="FFFF0000"/>
        <rFont val="Calibri (Body)"/>
      </rPr>
      <t xml:space="preserve">Not included due to the inclusion of only emission reduction estimates and not carbon sink increase
</t>
    </r>
    <r>
      <rPr>
        <sz val="10"/>
        <color theme="1"/>
        <rFont val="Calibri (Body)"/>
      </rPr>
      <t xml:space="preserve">Mangroves: </t>
    </r>
    <r>
      <rPr>
        <b/>
        <sz val="10"/>
        <color theme="1"/>
        <rFont val="Calibri (Body)"/>
      </rPr>
      <t xml:space="preserve">protection of existing mangroves from deforestation. Restoration and protection </t>
    </r>
    <r>
      <rPr>
        <sz val="10"/>
        <color theme="1"/>
        <rFont val="Calibri (Body)"/>
      </rPr>
      <t xml:space="preserve">have the potential to turn Belize’s mangrove system into a net carbon sink by avoiding current emissions of around 11.2Gg CO2 per year and </t>
    </r>
    <r>
      <rPr>
        <b/>
        <sz val="10"/>
        <color theme="1"/>
        <rFont val="Calibri (Body)"/>
      </rPr>
      <t>removing additional 2.2 – 35Gg CO2 per year between 2020 and 2030</t>
    </r>
    <r>
      <rPr>
        <sz val="10"/>
        <color theme="1"/>
        <rFont val="Calibri (Body)"/>
      </rPr>
      <t xml:space="preserve">. The expected cumulative emissions reduction would be up to 379Gg CO2 between 2015 and 2030. </t>
    </r>
    <r>
      <rPr>
        <sz val="10"/>
        <color rgb="FFFF0000"/>
        <rFont val="Calibri (Body)"/>
      </rPr>
      <t>Convert annual removal (35Gg) to tons removed during 2021-2030 for mangroves = 35,000 tCO2 * 10 years = 350,000 tCO2</t>
    </r>
  </si>
  <si>
    <r>
      <t xml:space="preserve">"Adaptation activities will be prioritized based on the most vulnerable sectors to climate change:
a. Natural ecosystems (aquatic and terrestrial, including forest ecosystems, biodiversity and land cover)
...
c. Water resource management
d. Agriculture, including fishery and </t>
    </r>
    <r>
      <rPr>
        <b/>
        <sz val="10"/>
        <color theme="1"/>
        <rFont val="Calibri"/>
        <family val="2"/>
        <scheme val="minor"/>
      </rPr>
      <t>forests"</t>
    </r>
  </si>
  <si>
    <r>
      <t xml:space="preserve">
Reference year: 2010 
Implementation period: 2015-2030 
Unit: CO2e 
The Republic of Armenia strives to achieve ecosystem neutral GHG emissions in 2050 (2.07 tons/per capita annual) with the support of adequate (necessary and sufficient) international financial, technological and capacity building assistance. (conditional)
"The main sectors included in the mitigation contribution are: 
f. Land use and Forestry (</t>
    </r>
    <r>
      <rPr>
        <b/>
        <sz val="10"/>
        <color theme="1"/>
        <rFont val="Calibri"/>
        <family val="2"/>
        <scheme val="minor"/>
      </rPr>
      <t>afforestation,</t>
    </r>
    <r>
      <rPr>
        <sz val="10"/>
        <color theme="1"/>
        <rFont val="Calibri"/>
        <family val="2"/>
        <scheme val="minor"/>
      </rPr>
      <t xml:space="preserve"> forest protection, carbon storage in soil)"
Consider</t>
    </r>
    <r>
      <rPr>
        <b/>
        <sz val="10"/>
        <color theme="1"/>
        <rFont val="Calibri"/>
        <family val="2"/>
        <scheme val="minor"/>
      </rPr>
      <t xml:space="preserve"> 20.1 per cent as an optimal forest cover</t>
    </r>
    <r>
      <rPr>
        <sz val="10"/>
        <color theme="1"/>
        <rFont val="Calibri"/>
        <family val="2"/>
        <scheme val="minor"/>
      </rPr>
      <t xml:space="preserve"> indicator of the territory of the Republic of Armenia... To achieve that indicator by 2050 and consider the obtained organic carbon absorptions and accumulations in the INDC and expand the impact period up that measure till 2100." 
"Ensure organic carbon conservation, accumulation and storage in all categories of lands through comprehensive measures and include achieved balance in the INDC."</t>
    </r>
  </si>
  <si>
    <r>
      <t xml:space="preserve">Early Action: In the forestry sector, two major initiatives were launched, the Central Forest Spine (CFS) and Heart of Borneo (HOB) to ensure </t>
    </r>
    <r>
      <rPr>
        <b/>
        <sz val="12"/>
        <color theme="1"/>
        <rFont val="Calibri"/>
        <family val="2"/>
        <scheme val="minor"/>
      </rPr>
      <t>sustainable forest management</t>
    </r>
    <r>
      <rPr>
        <sz val="12"/>
        <color theme="1"/>
        <rFont val="Calibri"/>
        <family val="2"/>
        <scheme val="minor"/>
      </rPr>
      <t xml:space="preserve"> and use of natural resources.</t>
    </r>
  </si>
  <si>
    <t>Forest Non-Targets</t>
  </si>
  <si>
    <t>Forest Quatitative Target(s) Totals</t>
  </si>
  <si>
    <t>Forest Quatitative Non-Target(s) Totals</t>
  </si>
  <si>
    <t>Quantitative Targets and Non-Targets</t>
  </si>
  <si>
    <t>Non-Target 
1 or 0</t>
  </si>
  <si>
    <t xml:space="preserve">Forest and/or ecosystem reference </t>
  </si>
  <si>
    <t>Quant, M AND/OR A</t>
  </si>
  <si>
    <t>Qualitative, M AND/OR A</t>
  </si>
  <si>
    <t>Forest Quantitative Non-Target(s) Totals</t>
  </si>
  <si>
    <t>Qual M AND/OR A</t>
  </si>
  <si>
    <t>Forest Quantitative Target(s) Totals</t>
  </si>
  <si>
    <t>Qualitative, Mitigation (all)</t>
  </si>
  <si>
    <t>Qualitative, Adapt (all)</t>
  </si>
  <si>
    <t>Qualitiative, ONLY Mitigation (No Adaptation)</t>
  </si>
  <si>
    <t>Qualitiative, ONLY Adapt (No Mitigation)</t>
  </si>
  <si>
    <t>Qual BOTH M&amp;A</t>
  </si>
  <si>
    <t>Qual Mitigation (all)</t>
  </si>
  <si>
    <t>Qual M AND A</t>
  </si>
  <si>
    <t>Quant Mitigation (all)</t>
  </si>
  <si>
    <t>Quant Adaptation (all)</t>
  </si>
  <si>
    <t>Quant, ONLY M (no A)</t>
  </si>
  <si>
    <t>Quant, ONLY A (no M)</t>
  </si>
  <si>
    <t>Quant ONLY M (not A)</t>
  </si>
  <si>
    <t>Quant ONLY A (not M)</t>
  </si>
  <si>
    <t>Qual Adaptation (all)</t>
  </si>
  <si>
    <t>Qual ONLY M (not A)</t>
  </si>
  <si>
    <t>Qual ONLY A (not M)</t>
  </si>
  <si>
    <t>Economy-wide AND Sectoral target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</si>
</sst>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_);_(* \(#,##0\);_(* &quot;-&quot;_);_(@_)"/>
    <numFmt numFmtId="165" formatCode="_(* #,##0.00_);_(* \(#,##0.00\);_(* &quot;-&quot;??_);_(@_)"/>
    <numFmt numFmtId="166" formatCode="[$-409]d\-mmm\-yyyy;@"/>
    <numFmt numFmtId="167" formatCode="_(* #,##0_);_(* \(#,##0\);_(* &quot;-&quot;??_);_(@_)"/>
  </numFmts>
  <fonts count="56">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sz val="8"/>
      <color theme="1"/>
      <name val="Calibri"/>
      <family val="2"/>
      <scheme val="minor"/>
    </font>
    <font>
      <u/>
      <sz val="11"/>
      <color theme="10"/>
      <name val="Calibri"/>
      <family val="2"/>
      <scheme val="minor"/>
    </font>
    <font>
      <u/>
      <sz val="11"/>
      <color theme="11"/>
      <name val="Calibri"/>
      <family val="2"/>
      <scheme val="minor"/>
    </font>
    <font>
      <sz val="8"/>
      <color rgb="FF000000"/>
      <name val="Calibri"/>
      <family val="2"/>
      <scheme val="minor"/>
    </font>
    <font>
      <sz val="11"/>
      <color rgb="FF000000"/>
      <name val="Calibri"/>
      <family val="2"/>
      <scheme val="minor"/>
    </font>
    <font>
      <i/>
      <sz val="11"/>
      <color theme="1"/>
      <name val="Calibri"/>
      <family val="2"/>
      <scheme val="minor"/>
    </font>
    <font>
      <b/>
      <sz val="15"/>
      <color theme="1"/>
      <name val="Calibri"/>
      <family val="2"/>
      <scheme val="minor"/>
    </font>
    <font>
      <sz val="11"/>
      <color theme="1"/>
      <name val="Calibri"/>
      <family val="2"/>
      <scheme val="minor"/>
    </font>
    <font>
      <i/>
      <sz val="8"/>
      <color theme="1"/>
      <name val="Calibri"/>
      <family val="2"/>
      <scheme val="minor"/>
    </font>
    <font>
      <i/>
      <sz val="8"/>
      <color rgb="FF000000"/>
      <name val="Calibri"/>
      <family val="2"/>
      <scheme val="minor"/>
    </font>
    <font>
      <b/>
      <i/>
      <sz val="11"/>
      <color theme="1"/>
      <name val="Calibri"/>
      <family val="2"/>
      <scheme val="minor"/>
    </font>
    <font>
      <i/>
      <sz val="11"/>
      <color rgb="FF000000"/>
      <name val="Calibri"/>
      <family val="2"/>
      <scheme val="minor"/>
    </font>
    <font>
      <b/>
      <sz val="11"/>
      <color rgb="FF000000"/>
      <name val="Calibri"/>
      <family val="2"/>
      <scheme val="minor"/>
    </font>
    <font>
      <sz val="9"/>
      <color rgb="FF000000"/>
      <name val="Calibri"/>
      <family val="2"/>
      <scheme val="minor"/>
    </font>
    <font>
      <b/>
      <sz val="9"/>
      <color rgb="FF000000"/>
      <name val="Calibri"/>
      <family val="2"/>
      <scheme val="minor"/>
    </font>
    <font>
      <sz val="11"/>
      <name val="Calibri"/>
      <family val="2"/>
      <scheme val="minor"/>
    </font>
    <font>
      <sz val="10"/>
      <color theme="1"/>
      <name val="Calibri"/>
      <family val="2"/>
      <scheme val="minor"/>
    </font>
    <font>
      <b/>
      <sz val="10"/>
      <color theme="1"/>
      <name val="Calibri"/>
      <family val="2"/>
      <scheme val="minor"/>
    </font>
    <font>
      <sz val="11"/>
      <color rgb="FFFF0000"/>
      <name val="Calibri"/>
      <family val="2"/>
      <scheme val="minor"/>
    </font>
    <font>
      <sz val="10"/>
      <color rgb="FFFF0000"/>
      <name val="Calibri"/>
      <family val="2"/>
      <scheme val="minor"/>
    </font>
    <font>
      <sz val="10"/>
      <color rgb="FFFF0000"/>
      <name val="Calibri (Body)_x0000_"/>
    </font>
    <font>
      <i/>
      <sz val="10"/>
      <color theme="1"/>
      <name val="Calibri"/>
      <family val="2"/>
      <scheme val="minor"/>
    </font>
    <font>
      <sz val="10"/>
      <name val="Calibri"/>
      <family val="2"/>
      <scheme val="minor"/>
    </font>
    <font>
      <u/>
      <sz val="10"/>
      <color theme="1"/>
      <name val="Calibri"/>
      <family val="2"/>
      <scheme val="minor"/>
    </font>
    <font>
      <u/>
      <sz val="10"/>
      <color rgb="FFFF0000"/>
      <name val="Calibri"/>
      <family val="2"/>
      <scheme val="minor"/>
    </font>
    <font>
      <b/>
      <sz val="10"/>
      <name val="Calibri"/>
      <family val="2"/>
      <scheme val="minor"/>
    </font>
    <font>
      <b/>
      <sz val="10"/>
      <color rgb="FFFF0000"/>
      <name val="Calibri"/>
      <family val="2"/>
      <scheme val="minor"/>
    </font>
    <font>
      <u/>
      <sz val="10"/>
      <name val="Calibri"/>
      <family val="2"/>
      <scheme val="minor"/>
    </font>
    <font>
      <sz val="10"/>
      <color theme="1"/>
      <name val="Calibri (Body)_x0000_"/>
    </font>
    <font>
      <b/>
      <sz val="10"/>
      <color theme="1"/>
      <name val="Calibri (Body)_x0000_"/>
    </font>
    <font>
      <sz val="10"/>
      <color rgb="FFFF0000"/>
      <name val="Calibri (Body)"/>
    </font>
    <font>
      <sz val="10"/>
      <color theme="1"/>
      <name val="Calibri (Body)"/>
    </font>
    <font>
      <b/>
      <sz val="10"/>
      <color theme="1"/>
      <name val="Calibri (Body)"/>
    </font>
    <font>
      <i/>
      <sz val="10"/>
      <color rgb="FF000000"/>
      <name val="Calibri"/>
      <family val="2"/>
      <scheme val="minor"/>
    </font>
    <font>
      <sz val="10"/>
      <color rgb="FF000000"/>
      <name val="Calibri"/>
      <family val="2"/>
      <scheme val="minor"/>
    </font>
    <font>
      <sz val="10"/>
      <color theme="1"/>
      <name val="Calibri"/>
      <family val="2"/>
    </font>
    <font>
      <b/>
      <sz val="10"/>
      <color theme="1"/>
      <name val="Calibri"/>
      <family val="2"/>
    </font>
    <font>
      <b/>
      <i/>
      <sz val="20"/>
      <color theme="1"/>
      <name val="Calibri"/>
      <family val="2"/>
      <scheme val="minor"/>
    </font>
    <font>
      <sz val="9"/>
      <color indexed="81"/>
      <name val="Tahoma"/>
      <family val="2"/>
    </font>
    <font>
      <b/>
      <sz val="9"/>
      <color indexed="81"/>
      <name val="Tahoma"/>
      <family val="2"/>
    </font>
    <font>
      <sz val="10"/>
      <name val="Calibri (Body)_x0000_"/>
    </font>
    <font>
      <sz val="9"/>
      <color rgb="FFFF0000"/>
      <name val="Calibri"/>
      <family val="2"/>
      <scheme val="minor"/>
    </font>
    <font>
      <sz val="10"/>
      <name val="Calibri (Body)"/>
    </font>
    <font>
      <b/>
      <sz val="10"/>
      <name val="Calibri (Body)"/>
    </font>
    <font>
      <b/>
      <sz val="10"/>
      <name val="Calibri (Body)_x0000_"/>
    </font>
    <font>
      <sz val="12"/>
      <color theme="1"/>
      <name val="Calibri"/>
      <family val="2"/>
      <scheme val="minor"/>
    </font>
    <font>
      <b/>
      <u/>
      <sz val="10"/>
      <color theme="1"/>
      <name val="Calibri"/>
      <family val="2"/>
      <scheme val="minor"/>
    </font>
    <font>
      <b/>
      <sz val="12"/>
      <color theme="1"/>
      <name val="Calibri"/>
      <family val="2"/>
      <scheme val="minor"/>
    </font>
    <font>
      <sz val="11"/>
      <color theme="0"/>
      <name val="Calibri"/>
      <family val="2"/>
      <scheme val="minor"/>
    </font>
    <font>
      <sz val="28"/>
      <color theme="1"/>
      <name val="Calibri"/>
      <family val="2"/>
      <scheme val="minor"/>
    </font>
    <font>
      <sz val="24"/>
      <color rgb="FF000000"/>
      <name val="Calibri"/>
      <family val="2"/>
      <scheme val="minor"/>
    </font>
    <font>
      <b/>
      <sz val="11"/>
      <name val="Calibri"/>
      <family val="2"/>
      <scheme val="minor"/>
    </font>
  </fonts>
  <fills count="2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2F2F2"/>
        <bgColor rgb="FF000000"/>
      </patternFill>
    </fill>
    <fill>
      <patternFill patternType="solid">
        <fgColor rgb="FFFFFFFF"/>
        <bgColor rgb="FF000000"/>
      </patternFill>
    </fill>
    <fill>
      <patternFill patternType="solid">
        <fgColor theme="7" tint="0.79998168889431442"/>
        <bgColor indexed="64"/>
      </patternFill>
    </fill>
    <fill>
      <patternFill patternType="solid">
        <fgColor rgb="FFFF0000"/>
        <bgColor indexed="64"/>
      </patternFill>
    </fill>
    <fill>
      <patternFill patternType="solid">
        <fgColor rgb="FFFFFF00"/>
        <bgColor indexed="64"/>
      </patternFill>
    </fill>
    <fill>
      <patternFill patternType="solid">
        <fgColor theme="0" tint="-0.14999847407452621"/>
        <bgColor rgb="FF000000"/>
      </patternFill>
    </fill>
    <fill>
      <patternFill patternType="solid">
        <fgColor theme="6" tint="0.59999389629810485"/>
        <bgColor indexed="64"/>
      </patternFill>
    </fill>
    <fill>
      <patternFill patternType="solid">
        <fgColor theme="6" tint="0.59999389629810485"/>
        <bgColor rgb="FF000000"/>
      </patternFill>
    </fill>
    <fill>
      <patternFill patternType="solid">
        <fgColor theme="5" tint="0.79998168889431442"/>
        <bgColor indexed="64"/>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5"/>
      </patternFill>
    </fill>
    <fill>
      <patternFill patternType="solid">
        <fgColor theme="8" tint="0.59999389629810485"/>
        <bgColor rgb="FF000000"/>
      </patternFill>
    </fill>
  </fills>
  <borders count="57">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right/>
      <top/>
      <bottom style="medium">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medium">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right/>
      <top style="medium">
        <color auto="1"/>
      </top>
      <bottom style="medium">
        <color auto="1"/>
      </bottom>
      <diagonal/>
    </border>
    <border>
      <left style="medium">
        <color auto="1"/>
      </left>
      <right/>
      <top/>
      <bottom/>
      <diagonal/>
    </border>
    <border>
      <left style="medium">
        <color auto="1"/>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bottom style="medium">
        <color auto="1"/>
      </bottom>
      <diagonal/>
    </border>
    <border>
      <left/>
      <right style="medium">
        <color auto="1"/>
      </right>
      <top/>
      <bottom/>
      <diagonal/>
    </border>
    <border>
      <left style="medium">
        <color auto="1"/>
      </left>
      <right style="medium">
        <color auto="1"/>
      </right>
      <top/>
      <bottom style="medium">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top/>
      <bottom style="thin">
        <color auto="1"/>
      </bottom>
      <diagonal/>
    </border>
    <border>
      <left/>
      <right style="thin">
        <color indexed="64"/>
      </right>
      <top style="medium">
        <color auto="1"/>
      </top>
      <bottom/>
      <diagonal/>
    </border>
    <border>
      <left/>
      <right style="thin">
        <color indexed="64"/>
      </right>
      <top/>
      <bottom/>
      <diagonal/>
    </border>
    <border>
      <left style="thin">
        <color indexed="64"/>
      </left>
      <right/>
      <top/>
      <bottom/>
      <diagonal/>
    </border>
    <border>
      <left/>
      <right/>
      <top style="thin">
        <color auto="1"/>
      </top>
      <bottom style="thin">
        <color auto="1"/>
      </bottom>
      <diagonal/>
    </border>
    <border>
      <left/>
      <right/>
      <top style="thin">
        <color auto="1"/>
      </top>
      <bottom style="medium">
        <color auto="1"/>
      </bottom>
      <diagonal/>
    </border>
    <border>
      <left/>
      <right/>
      <top/>
      <bottom style="thin">
        <color auto="1"/>
      </bottom>
      <diagonal/>
    </border>
    <border>
      <left style="medium">
        <color indexed="64"/>
      </left>
      <right style="thin">
        <color auto="1"/>
      </right>
      <top/>
      <bottom style="medium">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indexed="64"/>
      </left>
      <right/>
      <top style="thin">
        <color auto="1"/>
      </top>
      <bottom style="thin">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bottom style="thin">
        <color auto="1"/>
      </bottom>
      <diagonal/>
    </border>
    <border>
      <left/>
      <right style="medium">
        <color indexed="64"/>
      </right>
      <top style="thin">
        <color auto="1"/>
      </top>
      <bottom style="thin">
        <color auto="1"/>
      </bottom>
      <diagonal/>
    </border>
    <border>
      <left/>
      <right style="medium">
        <color indexed="64"/>
      </right>
      <top style="thin">
        <color auto="1"/>
      </top>
      <bottom style="medium">
        <color auto="1"/>
      </bottom>
      <diagonal/>
    </border>
    <border>
      <left style="medium">
        <color indexed="64"/>
      </left>
      <right/>
      <top/>
      <bottom style="thin">
        <color rgb="FF000000"/>
      </bottom>
      <diagonal/>
    </border>
    <border>
      <left style="medium">
        <color auto="1"/>
      </left>
      <right style="medium">
        <color indexed="64"/>
      </right>
      <top style="medium">
        <color indexed="64"/>
      </top>
      <bottom style="thin">
        <color auto="1"/>
      </bottom>
      <diagonal/>
    </border>
    <border>
      <left style="medium">
        <color auto="1"/>
      </left>
      <right/>
      <top style="thin">
        <color auto="1"/>
      </top>
      <bottom style="medium">
        <color auto="1"/>
      </bottom>
      <diagonal/>
    </border>
  </borders>
  <cellStyleXfs count="44">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165" fontId="11"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52"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52" fillId="17" borderId="0" applyNumberFormat="0" applyBorder="0" applyAlignment="0" applyProtection="0"/>
    <xf numFmtId="0" fontId="52" fillId="18" borderId="0" applyNumberFormat="0" applyBorder="0" applyAlignment="0" applyProtection="0"/>
    <xf numFmtId="0" fontId="11" fillId="19" borderId="0" applyNumberFormat="0" applyBorder="0" applyAlignment="0" applyProtection="0"/>
    <xf numFmtId="0" fontId="11" fillId="20" borderId="0" applyNumberFormat="0" applyBorder="0" applyAlignment="0" applyProtection="0"/>
    <xf numFmtId="0" fontId="11" fillId="21" borderId="0" applyNumberFormat="0" applyBorder="0" applyAlignment="0" applyProtection="0"/>
    <xf numFmtId="0" fontId="11" fillId="22" borderId="0" applyNumberFormat="0" applyBorder="0" applyAlignment="0" applyProtection="0"/>
    <xf numFmtId="0" fontId="52" fillId="23" borderId="0" applyNumberFormat="0" applyBorder="0" applyAlignment="0" applyProtection="0"/>
    <xf numFmtId="0" fontId="11" fillId="24" borderId="0" applyNumberFormat="0" applyBorder="0" applyAlignment="0" applyProtection="0"/>
  </cellStyleXfs>
  <cellXfs count="524">
    <xf numFmtId="0" fontId="0" fillId="0" borderId="0" xfId="0"/>
    <xf numFmtId="0" fontId="2" fillId="2" borderId="15" xfId="0" applyFont="1" applyFill="1" applyBorder="1" applyAlignment="1">
      <alignment vertical="center" wrapText="1"/>
    </xf>
    <xf numFmtId="0" fontId="0" fillId="3" borderId="0" xfId="0" applyFill="1"/>
    <xf numFmtId="0" fontId="8" fillId="3" borderId="0" xfId="0" applyFont="1" applyFill="1"/>
    <xf numFmtId="0" fontId="8" fillId="2" borderId="0" xfId="0" applyFont="1" applyFill="1"/>
    <xf numFmtId="0" fontId="0" fillId="2" borderId="0" xfId="0" applyFill="1"/>
    <xf numFmtId="167" fontId="0" fillId="0" borderId="0" xfId="17" applyNumberFormat="1" applyFont="1"/>
    <xf numFmtId="167" fontId="0" fillId="0" borderId="0" xfId="17" applyNumberFormat="1" applyFont="1" applyFill="1" applyBorder="1"/>
    <xf numFmtId="167" fontId="0" fillId="0" borderId="0" xfId="17" applyNumberFormat="1" applyFont="1" applyBorder="1"/>
    <xf numFmtId="167" fontId="9" fillId="0" borderId="0" xfId="17" applyNumberFormat="1" applyFont="1"/>
    <xf numFmtId="167" fontId="9" fillId="0" borderId="0" xfId="17" applyNumberFormat="1" applyFont="1" applyBorder="1"/>
    <xf numFmtId="0" fontId="0" fillId="0" borderId="0" xfId="0" applyFont="1"/>
    <xf numFmtId="167" fontId="11" fillId="0" borderId="0" xfId="17" applyNumberFormat="1" applyFont="1"/>
    <xf numFmtId="0" fontId="8" fillId="0" borderId="0" xfId="0" applyFont="1"/>
    <xf numFmtId="0" fontId="15" fillId="0" borderId="0" xfId="0" applyFont="1"/>
    <xf numFmtId="0" fontId="8" fillId="0" borderId="0" xfId="0" applyFont="1" applyAlignment="1">
      <alignment vertical="center"/>
    </xf>
    <xf numFmtId="0" fontId="18" fillId="0" borderId="0" xfId="0" applyFont="1" applyAlignment="1">
      <alignment vertical="center" wrapText="1"/>
    </xf>
    <xf numFmtId="0" fontId="17" fillId="0" borderId="0" xfId="0" applyFont="1" applyAlignment="1">
      <alignment vertical="center" wrapText="1"/>
    </xf>
    <xf numFmtId="166" fontId="17" fillId="0" borderId="0" xfId="0" applyNumberFormat="1" applyFont="1" applyAlignment="1">
      <alignment vertical="center" wrapText="1"/>
    </xf>
    <xf numFmtId="165" fontId="0" fillId="0" borderId="0" xfId="17" applyNumberFormat="1" applyFont="1"/>
    <xf numFmtId="167" fontId="4" fillId="4" borderId="11" xfId="17" applyNumberFormat="1" applyFont="1" applyFill="1" applyBorder="1" applyAlignment="1">
      <alignment horizontal="center" vertical="center" wrapText="1"/>
    </xf>
    <xf numFmtId="167" fontId="12" fillId="4" borderId="6" xfId="17" applyNumberFormat="1" applyFont="1" applyFill="1" applyBorder="1" applyAlignment="1">
      <alignment horizontal="center" vertical="center" wrapText="1"/>
    </xf>
    <xf numFmtId="0" fontId="0" fillId="0" borderId="0" xfId="0" applyAlignment="1">
      <alignment horizontal="center" vertical="center"/>
    </xf>
    <xf numFmtId="0" fontId="0" fillId="0" borderId="0" xfId="0" applyFill="1" applyBorder="1" applyAlignment="1">
      <alignment horizontal="center" vertical="center"/>
    </xf>
    <xf numFmtId="0" fontId="2" fillId="0" borderId="0" xfId="0" applyNumberFormat="1" applyFont="1" applyAlignment="1">
      <alignment horizontal="left" vertical="top" wrapText="1"/>
    </xf>
    <xf numFmtId="0" fontId="0" fillId="0" borderId="0" xfId="0" applyAlignment="1">
      <alignment vertical="top"/>
    </xf>
    <xf numFmtId="167" fontId="0" fillId="0" borderId="0" xfId="17" applyNumberFormat="1" applyFont="1" applyAlignment="1">
      <alignment horizontal="left"/>
    </xf>
    <xf numFmtId="167" fontId="0" fillId="0" borderId="0" xfId="17" applyNumberFormat="1" applyFont="1" applyAlignment="1">
      <alignment vertical="center"/>
    </xf>
    <xf numFmtId="167" fontId="4" fillId="4" borderId="6" xfId="17" applyNumberFormat="1" applyFont="1" applyFill="1" applyBorder="1" applyAlignment="1">
      <alignment horizontal="center" vertical="center" wrapText="1"/>
    </xf>
    <xf numFmtId="167" fontId="9" fillId="0" borderId="0" xfId="17" applyNumberFormat="1" applyFont="1" applyFill="1" applyBorder="1"/>
    <xf numFmtId="167" fontId="0" fillId="0" borderId="0" xfId="17" applyNumberFormat="1" applyFont="1" applyFill="1" applyBorder="1" applyAlignment="1">
      <alignment wrapText="1"/>
    </xf>
    <xf numFmtId="0" fontId="7" fillId="5" borderId="15" xfId="0" applyFont="1" applyFill="1" applyBorder="1" applyAlignment="1">
      <alignment horizontal="center" vertical="center" wrapText="1"/>
    </xf>
    <xf numFmtId="0" fontId="8" fillId="5" borderId="31" xfId="0" applyFont="1" applyFill="1" applyBorder="1" applyAlignment="1">
      <alignment horizontal="center" vertical="center"/>
    </xf>
    <xf numFmtId="0" fontId="0" fillId="0" borderId="0" xfId="0" applyAlignment="1">
      <alignment horizontal="center" vertical="top"/>
    </xf>
    <xf numFmtId="0" fontId="8" fillId="0" borderId="32" xfId="0" applyNumberFormat="1" applyFont="1" applyBorder="1" applyAlignment="1">
      <alignment horizontal="left" vertical="center" wrapText="1"/>
    </xf>
    <xf numFmtId="165" fontId="7" fillId="5" borderId="6" xfId="17" applyNumberFormat="1" applyFont="1" applyFill="1" applyBorder="1" applyAlignment="1">
      <alignment horizontal="center" vertical="center" wrapText="1"/>
    </xf>
    <xf numFmtId="165" fontId="13" fillId="5" borderId="15" xfId="17" applyNumberFormat="1" applyFont="1" applyFill="1" applyBorder="1" applyAlignment="1">
      <alignment horizontal="center" vertical="center" wrapText="1"/>
    </xf>
    <xf numFmtId="165" fontId="13" fillId="5" borderId="7" xfId="17" applyNumberFormat="1" applyFont="1" applyFill="1" applyBorder="1" applyAlignment="1">
      <alignment horizontal="center" vertical="center" wrapText="1"/>
    </xf>
    <xf numFmtId="167" fontId="9" fillId="0" borderId="30" xfId="17" applyNumberFormat="1" applyFont="1" applyBorder="1"/>
    <xf numFmtId="167" fontId="9" fillId="0" borderId="24" xfId="17" applyNumberFormat="1" applyFont="1" applyBorder="1"/>
    <xf numFmtId="167" fontId="9" fillId="0" borderId="30" xfId="17" applyNumberFormat="1" applyFont="1" applyFill="1" applyBorder="1"/>
    <xf numFmtId="0" fontId="0" fillId="0" borderId="0" xfId="0" applyAlignment="1">
      <alignment horizontal="left" vertical="top"/>
    </xf>
    <xf numFmtId="167" fontId="2" fillId="0" borderId="0" xfId="0" applyNumberFormat="1" applyFont="1" applyAlignment="1">
      <alignment horizontal="left" vertical="top" wrapText="1"/>
    </xf>
    <xf numFmtId="165" fontId="2" fillId="0" borderId="0" xfId="17" applyNumberFormat="1" applyFont="1" applyAlignment="1">
      <alignment horizontal="left" vertical="top" wrapText="1"/>
    </xf>
    <xf numFmtId="0" fontId="0" fillId="0" borderId="0" xfId="0" applyAlignment="1">
      <alignment horizontal="left" vertical="top" wrapText="1"/>
    </xf>
    <xf numFmtId="0" fontId="7" fillId="5" borderId="29" xfId="0" applyFont="1" applyFill="1" applyBorder="1" applyAlignment="1">
      <alignment horizontal="left" vertical="top" wrapText="1"/>
    </xf>
    <xf numFmtId="0" fontId="7" fillId="5" borderId="22" xfId="0" applyFont="1" applyFill="1" applyBorder="1" applyAlignment="1">
      <alignment horizontal="left" vertical="top" wrapText="1"/>
    </xf>
    <xf numFmtId="0" fontId="17" fillId="5" borderId="6" xfId="0" applyNumberFormat="1" applyFont="1" applyFill="1" applyBorder="1" applyAlignment="1">
      <alignment horizontal="center" vertical="top" wrapText="1"/>
    </xf>
    <xf numFmtId="165" fontId="13" fillId="5" borderId="37" xfId="17" applyNumberFormat="1" applyFont="1" applyFill="1" applyBorder="1" applyAlignment="1">
      <alignment horizontal="center" vertical="center" wrapText="1"/>
    </xf>
    <xf numFmtId="167" fontId="12" fillId="4" borderId="11" xfId="17" applyNumberFormat="1" applyFont="1" applyFill="1" applyBorder="1" applyAlignment="1">
      <alignment horizontal="center" vertical="center" wrapText="1"/>
    </xf>
    <xf numFmtId="167" fontId="9" fillId="0" borderId="39" xfId="17" applyNumberFormat="1" applyFont="1" applyBorder="1"/>
    <xf numFmtId="167" fontId="9" fillId="0" borderId="40" xfId="17" applyNumberFormat="1" applyFont="1" applyBorder="1"/>
    <xf numFmtId="167" fontId="9" fillId="0" borderId="29" xfId="17" applyNumberFormat="1" applyFont="1" applyBorder="1"/>
    <xf numFmtId="167" fontId="1" fillId="0" borderId="0" xfId="17" applyNumberFormat="1" applyFont="1" applyBorder="1"/>
    <xf numFmtId="167" fontId="11" fillId="0" borderId="21" xfId="17" applyNumberFormat="1" applyFont="1" applyBorder="1"/>
    <xf numFmtId="0" fontId="0" fillId="0" borderId="0" xfId="0" applyAlignment="1">
      <alignment wrapText="1"/>
    </xf>
    <xf numFmtId="0" fontId="0" fillId="0" borderId="0" xfId="0" applyBorder="1" applyAlignment="1">
      <alignment horizontal="center" vertical="center" wrapText="1"/>
    </xf>
    <xf numFmtId="0" fontId="9" fillId="0" borderId="0" xfId="0" applyFont="1"/>
    <xf numFmtId="14" fontId="0" fillId="0" borderId="0" xfId="0" applyNumberFormat="1"/>
    <xf numFmtId="0" fontId="5" fillId="0" borderId="0" xfId="32"/>
    <xf numFmtId="0" fontId="1" fillId="0" borderId="21" xfId="0" applyFont="1" applyBorder="1" applyAlignment="1"/>
    <xf numFmtId="165" fontId="0" fillId="0" borderId="21" xfId="17" applyFont="1" applyBorder="1"/>
    <xf numFmtId="165" fontId="9" fillId="0" borderId="30" xfId="17" applyFont="1" applyBorder="1"/>
    <xf numFmtId="167" fontId="0" fillId="0" borderId="21" xfId="17" applyNumberFormat="1" applyFont="1" applyBorder="1"/>
    <xf numFmtId="167" fontId="0" fillId="0" borderId="40" xfId="17" applyNumberFormat="1" applyFont="1" applyBorder="1"/>
    <xf numFmtId="167" fontId="1" fillId="0" borderId="0" xfId="17" applyNumberFormat="1" applyFont="1" applyAlignment="1">
      <alignment horizontal="left"/>
    </xf>
    <xf numFmtId="167" fontId="1" fillId="0" borderId="0" xfId="17" applyNumberFormat="1" applyFont="1" applyAlignment="1"/>
    <xf numFmtId="167" fontId="0" fillId="0" borderId="41" xfId="17" applyNumberFormat="1" applyFont="1" applyBorder="1"/>
    <xf numFmtId="17" fontId="0" fillId="0" borderId="0" xfId="0" applyNumberFormat="1"/>
    <xf numFmtId="167" fontId="1" fillId="0" borderId="0" xfId="17" applyNumberFormat="1" applyFont="1" applyFill="1" applyAlignment="1">
      <alignment horizontal="left"/>
    </xf>
    <xf numFmtId="0" fontId="1" fillId="0" borderId="0" xfId="0" applyFont="1" applyAlignment="1">
      <alignment horizontal="left" vertical="center" wrapText="1"/>
    </xf>
    <xf numFmtId="0" fontId="19" fillId="0" borderId="0" xfId="0" applyFont="1" applyFill="1" applyAlignment="1">
      <alignment horizontal="center" vertical="center"/>
    </xf>
    <xf numFmtId="0" fontId="41" fillId="3" borderId="17" xfId="0" applyFont="1" applyFill="1" applyBorder="1" applyAlignment="1">
      <alignment horizontal="center" vertical="center"/>
    </xf>
    <xf numFmtId="0" fontId="14" fillId="3" borderId="20" xfId="0" applyFont="1" applyFill="1" applyBorder="1" applyAlignment="1">
      <alignment horizontal="center" vertical="center"/>
    </xf>
    <xf numFmtId="165" fontId="0" fillId="3" borderId="0" xfId="17" applyNumberFormat="1" applyFont="1" applyFill="1"/>
    <xf numFmtId="165" fontId="13" fillId="10" borderId="15" xfId="17" applyNumberFormat="1" applyFont="1" applyFill="1" applyBorder="1" applyAlignment="1">
      <alignment horizontal="center" vertical="center" wrapText="1"/>
    </xf>
    <xf numFmtId="167" fontId="2" fillId="0" borderId="0" xfId="0" applyNumberFormat="1" applyFont="1" applyAlignment="1">
      <alignment horizontal="center" vertical="center" wrapText="1"/>
    </xf>
    <xf numFmtId="165" fontId="2" fillId="0" borderId="0" xfId="17" applyNumberFormat="1" applyFont="1" applyAlignment="1">
      <alignment horizontal="center" vertical="center" wrapText="1"/>
    </xf>
    <xf numFmtId="0" fontId="2" fillId="0" borderId="0" xfId="0" applyNumberFormat="1" applyFont="1" applyAlignment="1">
      <alignment horizontal="center" vertical="center" wrapText="1"/>
    </xf>
    <xf numFmtId="0" fontId="0" fillId="11" borderId="0" xfId="0" applyFill="1"/>
    <xf numFmtId="165" fontId="13" fillId="12" borderId="15" xfId="17" applyNumberFormat="1" applyFont="1" applyFill="1" applyBorder="1" applyAlignment="1">
      <alignment horizontal="center" vertical="center" wrapText="1"/>
    </xf>
    <xf numFmtId="165" fontId="13" fillId="12" borderId="7" xfId="17" applyNumberFormat="1" applyFont="1" applyFill="1" applyBorder="1" applyAlignment="1">
      <alignment horizontal="center" vertical="center" wrapText="1"/>
    </xf>
    <xf numFmtId="0" fontId="7" fillId="5" borderId="10" xfId="0" applyFont="1" applyFill="1" applyBorder="1" applyAlignment="1">
      <alignment horizontal="center" vertical="center" wrapText="1"/>
    </xf>
    <xf numFmtId="0" fontId="0" fillId="0" borderId="0" xfId="0" applyFont="1" applyFill="1" applyBorder="1" applyAlignment="1">
      <alignment horizontal="center" vertical="center"/>
    </xf>
    <xf numFmtId="1" fontId="0" fillId="0" borderId="0" xfId="17" applyNumberFormat="1" applyFont="1" applyFill="1" applyBorder="1" applyAlignment="1">
      <alignment horizontal="center" vertical="center"/>
    </xf>
    <xf numFmtId="167" fontId="0" fillId="0" borderId="0" xfId="17" applyNumberFormat="1" applyFont="1" applyFill="1" applyBorder="1" applyAlignment="1">
      <alignment horizontal="center" vertical="center"/>
    </xf>
    <xf numFmtId="167" fontId="11" fillId="0" borderId="21" xfId="17" applyNumberFormat="1" applyFont="1" applyFill="1" applyBorder="1"/>
    <xf numFmtId="167" fontId="9" fillId="0" borderId="40" xfId="17" applyNumberFormat="1" applyFont="1" applyFill="1" applyBorder="1"/>
    <xf numFmtId="167" fontId="0" fillId="0" borderId="0" xfId="17" applyNumberFormat="1" applyFont="1" applyFill="1"/>
    <xf numFmtId="165" fontId="7" fillId="5" borderId="15" xfId="17" applyNumberFormat="1" applyFont="1" applyFill="1" applyBorder="1" applyAlignment="1">
      <alignment horizontal="center" vertical="center" wrapText="1"/>
    </xf>
    <xf numFmtId="165" fontId="7" fillId="5" borderId="7" xfId="17" applyNumberFormat="1" applyFont="1" applyFill="1" applyBorder="1" applyAlignment="1">
      <alignment horizontal="center" vertical="center" wrapText="1"/>
    </xf>
    <xf numFmtId="167" fontId="11" fillId="0" borderId="0" xfId="17" applyNumberFormat="1" applyFont="1" applyBorder="1"/>
    <xf numFmtId="167" fontId="11" fillId="0" borderId="30" xfId="17" applyNumberFormat="1" applyFont="1" applyBorder="1"/>
    <xf numFmtId="167" fontId="11" fillId="0" borderId="0" xfId="17" applyNumberFormat="1" applyFont="1" applyFill="1" applyBorder="1"/>
    <xf numFmtId="167" fontId="11" fillId="0" borderId="30" xfId="17" applyNumberFormat="1" applyFont="1" applyFill="1" applyBorder="1"/>
    <xf numFmtId="167" fontId="11" fillId="0" borderId="24" xfId="17" applyNumberFormat="1" applyFont="1" applyBorder="1"/>
    <xf numFmtId="3" fontId="0" fillId="0" borderId="0" xfId="0" applyNumberFormat="1"/>
    <xf numFmtId="0" fontId="0" fillId="0" borderId="0" xfId="0" applyFont="1" applyFill="1" applyAlignment="1">
      <alignment horizontal="center" vertical="center" wrapText="1"/>
    </xf>
    <xf numFmtId="165" fontId="0" fillId="0" borderId="0" xfId="17" applyNumberFormat="1" applyFont="1" applyFill="1"/>
    <xf numFmtId="0" fontId="0" fillId="0" borderId="0" xfId="0" applyFill="1"/>
    <xf numFmtId="0" fontId="0" fillId="0" borderId="0" xfId="0" applyFont="1" applyAlignment="1">
      <alignment horizontal="center" vertical="center" wrapText="1"/>
    </xf>
    <xf numFmtId="167" fontId="11" fillId="0" borderId="40" xfId="17" applyNumberFormat="1" applyFont="1" applyBorder="1"/>
    <xf numFmtId="165" fontId="11" fillId="0" borderId="30" xfId="17" applyFont="1" applyBorder="1"/>
    <xf numFmtId="167" fontId="11" fillId="0" borderId="0" xfId="17" applyNumberFormat="1" applyFont="1" applyBorder="1" applyAlignment="1">
      <alignment horizontal="left"/>
    </xf>
    <xf numFmtId="167" fontId="11" fillId="0" borderId="40" xfId="17" applyNumberFormat="1" applyFont="1" applyBorder="1" applyAlignment="1">
      <alignment horizontal="left"/>
    </xf>
    <xf numFmtId="167" fontId="11" fillId="0" borderId="41" xfId="17" applyNumberFormat="1" applyFont="1" applyBorder="1"/>
    <xf numFmtId="164" fontId="11" fillId="0" borderId="30" xfId="17" applyNumberFormat="1" applyFont="1" applyBorder="1"/>
    <xf numFmtId="37" fontId="11" fillId="0" borderId="30" xfId="17" applyNumberFormat="1" applyFont="1" applyBorder="1"/>
    <xf numFmtId="167" fontId="11" fillId="0" borderId="40" xfId="17" applyNumberFormat="1" applyFont="1" applyFill="1" applyBorder="1"/>
    <xf numFmtId="0" fontId="1" fillId="3" borderId="20" xfId="0" applyFont="1" applyFill="1" applyBorder="1" applyAlignment="1">
      <alignment horizontal="center" vertical="center"/>
    </xf>
    <xf numFmtId="0" fontId="1" fillId="0" borderId="21" xfId="0" applyFont="1" applyFill="1" applyBorder="1" applyAlignment="1"/>
    <xf numFmtId="165" fontId="0" fillId="0" borderId="21" xfId="17" applyFont="1" applyFill="1" applyBorder="1"/>
    <xf numFmtId="165" fontId="9" fillId="0" borderId="30" xfId="17" applyFont="1" applyFill="1" applyBorder="1"/>
    <xf numFmtId="167" fontId="0" fillId="0" borderId="21" xfId="17" applyNumberFormat="1" applyFont="1" applyFill="1" applyBorder="1"/>
    <xf numFmtId="167" fontId="0" fillId="0" borderId="40" xfId="17" applyNumberFormat="1" applyFont="1" applyFill="1" applyBorder="1"/>
    <xf numFmtId="167" fontId="0" fillId="0" borderId="41" xfId="17" applyNumberFormat="1" applyFont="1" applyFill="1" applyBorder="1"/>
    <xf numFmtId="0" fontId="5" fillId="0" borderId="0" xfId="32" applyFill="1"/>
    <xf numFmtId="14" fontId="0" fillId="0" borderId="0" xfId="0" applyNumberFormat="1" applyFill="1"/>
    <xf numFmtId="164" fontId="0" fillId="0" borderId="21" xfId="17" applyNumberFormat="1" applyFont="1" applyBorder="1"/>
    <xf numFmtId="0" fontId="0" fillId="3" borderId="0" xfId="0" applyFill="1" applyBorder="1" applyAlignment="1">
      <alignment horizontal="center" vertical="center" wrapText="1"/>
    </xf>
    <xf numFmtId="3" fontId="13" fillId="5" borderId="15" xfId="17" applyNumberFormat="1" applyFont="1" applyFill="1" applyBorder="1" applyAlignment="1">
      <alignment horizontal="center" vertical="center" wrapText="1"/>
    </xf>
    <xf numFmtId="3" fontId="0" fillId="0" borderId="0" xfId="0" applyNumberFormat="1" applyFill="1"/>
    <xf numFmtId="167" fontId="1" fillId="3" borderId="20" xfId="17" applyNumberFormat="1" applyFont="1" applyFill="1" applyBorder="1" applyAlignment="1">
      <alignment horizontal="center" vertical="center"/>
    </xf>
    <xf numFmtId="167" fontId="1" fillId="11" borderId="20" xfId="17" applyNumberFormat="1" applyFont="1" applyFill="1" applyBorder="1" applyAlignment="1">
      <alignment horizontal="center" vertical="center"/>
    </xf>
    <xf numFmtId="3" fontId="1" fillId="3" borderId="20" xfId="17" applyNumberFormat="1" applyFont="1" applyFill="1" applyBorder="1" applyAlignment="1">
      <alignment horizontal="center" vertical="center"/>
    </xf>
    <xf numFmtId="167" fontId="1" fillId="11" borderId="18" xfId="17" applyNumberFormat="1" applyFont="1" applyFill="1" applyBorder="1" applyAlignment="1">
      <alignment horizontal="center" vertical="center"/>
    </xf>
    <xf numFmtId="167" fontId="1" fillId="13" borderId="17" xfId="17" applyNumberFormat="1" applyFont="1" applyFill="1" applyBorder="1"/>
    <xf numFmtId="167" fontId="1" fillId="13" borderId="18" xfId="17" applyNumberFormat="1" applyFont="1" applyFill="1" applyBorder="1"/>
    <xf numFmtId="167" fontId="1" fillId="13" borderId="20" xfId="17" applyNumberFormat="1" applyFont="1" applyFill="1" applyBorder="1"/>
    <xf numFmtId="167" fontId="0" fillId="13" borderId="0" xfId="17" applyNumberFormat="1" applyFont="1" applyFill="1"/>
    <xf numFmtId="0" fontId="0" fillId="0" borderId="0" xfId="0" applyBorder="1" applyAlignment="1">
      <alignment textRotation="90" wrapText="1"/>
    </xf>
    <xf numFmtId="0" fontId="0" fillId="0" borderId="0" xfId="0" applyAlignment="1">
      <alignment textRotation="90"/>
    </xf>
    <xf numFmtId="0" fontId="8" fillId="0" borderId="0" xfId="0" applyFont="1" applyBorder="1" applyAlignment="1">
      <alignment textRotation="90" wrapText="1"/>
    </xf>
    <xf numFmtId="0" fontId="8" fillId="0" borderId="0" xfId="0" applyFont="1" applyBorder="1" applyAlignment="1">
      <alignment textRotation="90"/>
    </xf>
    <xf numFmtId="0" fontId="0" fillId="0" borderId="0" xfId="0" applyBorder="1" applyAlignment="1">
      <alignment horizontal="left" vertical="top" wrapText="1"/>
    </xf>
    <xf numFmtId="0" fontId="0" fillId="0" borderId="0" xfId="0" applyFont="1" applyBorder="1" applyAlignment="1">
      <alignment horizontal="center" vertical="center" wrapText="1"/>
    </xf>
    <xf numFmtId="0" fontId="0" fillId="0" borderId="0" xfId="0" applyBorder="1" applyAlignment="1">
      <alignment horizontal="center" vertical="center"/>
    </xf>
    <xf numFmtId="0" fontId="0" fillId="0" borderId="0" xfId="0" applyFont="1" applyBorder="1" applyAlignment="1">
      <alignment horizontal="center" vertical="center"/>
    </xf>
    <xf numFmtId="0" fontId="0" fillId="0" borderId="30" xfId="0" applyBorder="1" applyAlignment="1">
      <alignment horizontal="center" vertical="center"/>
    </xf>
    <xf numFmtId="0" fontId="9" fillId="0" borderId="0" xfId="0" applyFont="1" applyBorder="1" applyAlignment="1">
      <alignment horizontal="left" vertical="top" wrapText="1"/>
    </xf>
    <xf numFmtId="0" fontId="9" fillId="0" borderId="0" xfId="0" applyFont="1" applyBorder="1" applyAlignment="1">
      <alignment horizontal="center" vertical="center" wrapText="1"/>
    </xf>
    <xf numFmtId="49" fontId="0" fillId="0" borderId="0" xfId="17" applyNumberFormat="1" applyFont="1" applyBorder="1" applyAlignment="1">
      <alignment horizontal="left" vertical="top" wrapText="1"/>
    </xf>
    <xf numFmtId="49" fontId="0" fillId="0" borderId="0" xfId="17" applyNumberFormat="1" applyFont="1" applyBorder="1" applyAlignment="1">
      <alignment horizontal="center" vertical="center" wrapText="1"/>
    </xf>
    <xf numFmtId="0" fontId="20" fillId="0" borderId="21" xfId="0" applyFont="1" applyBorder="1" applyAlignment="1">
      <alignment horizontal="left" vertical="top" wrapText="1"/>
    </xf>
    <xf numFmtId="0" fontId="20" fillId="0" borderId="0" xfId="0" applyFont="1" applyBorder="1" applyAlignment="1">
      <alignment horizontal="left" vertical="top" wrapText="1"/>
    </xf>
    <xf numFmtId="0" fontId="0" fillId="3" borderId="0" xfId="0" applyFont="1" applyFill="1" applyBorder="1" applyAlignment="1">
      <alignment horizontal="center" vertical="center" wrapText="1"/>
    </xf>
    <xf numFmtId="49" fontId="2" fillId="0" borderId="0" xfId="17" applyNumberFormat="1" applyFont="1" applyFill="1" applyBorder="1" applyAlignment="1">
      <alignment horizontal="left" vertical="top" wrapText="1"/>
    </xf>
    <xf numFmtId="49" fontId="0" fillId="0" borderId="0" xfId="17" applyNumberFormat="1" applyFont="1" applyFill="1" applyBorder="1" applyAlignment="1">
      <alignment horizontal="center" vertical="center" wrapText="1"/>
    </xf>
    <xf numFmtId="0" fontId="20" fillId="0" borderId="21" xfId="0" applyFont="1" applyFill="1" applyBorder="1" applyAlignment="1">
      <alignment horizontal="left" vertical="top" wrapText="1"/>
    </xf>
    <xf numFmtId="0" fontId="0" fillId="0" borderId="0" xfId="0" applyFill="1" applyBorder="1" applyAlignment="1">
      <alignment horizontal="left" vertical="top" wrapText="1"/>
    </xf>
    <xf numFmtId="0" fontId="0" fillId="0" borderId="0" xfId="0" applyFont="1" applyFill="1" applyBorder="1" applyAlignment="1">
      <alignment horizontal="center" vertical="center" wrapText="1"/>
    </xf>
    <xf numFmtId="0" fontId="2" fillId="0" borderId="0" xfId="0" applyFont="1" applyBorder="1" applyAlignment="1">
      <alignment horizontal="left" vertical="top" wrapText="1"/>
    </xf>
    <xf numFmtId="0" fontId="20" fillId="0" borderId="0" xfId="0" applyFont="1" applyFill="1" applyBorder="1" applyAlignment="1">
      <alignment horizontal="left" vertical="top" wrapText="1"/>
    </xf>
    <xf numFmtId="0" fontId="0" fillId="0" borderId="30" xfId="0" applyFill="1" applyBorder="1" applyAlignment="1">
      <alignment horizontal="center" vertical="center"/>
    </xf>
    <xf numFmtId="0" fontId="20" fillId="0" borderId="21" xfId="0" applyNumberFormat="1" applyFont="1" applyBorder="1" applyAlignment="1">
      <alignment horizontal="left" vertical="top" wrapText="1"/>
    </xf>
    <xf numFmtId="0" fontId="0" fillId="0" borderId="0" xfId="0" applyBorder="1"/>
    <xf numFmtId="0" fontId="0" fillId="0" borderId="0" xfId="0" applyBorder="1" applyAlignment="1">
      <alignment horizontal="left" vertical="top"/>
    </xf>
    <xf numFmtId="0" fontId="20" fillId="0" borderId="0" xfId="0" applyFont="1" applyBorder="1" applyAlignment="1">
      <alignment vertical="top"/>
    </xf>
    <xf numFmtId="0" fontId="0" fillId="0" borderId="10" xfId="0" applyBorder="1"/>
    <xf numFmtId="0" fontId="0" fillId="0" borderId="10" xfId="0" applyFont="1" applyBorder="1" applyAlignment="1">
      <alignment horizontal="center" vertical="center"/>
    </xf>
    <xf numFmtId="0" fontId="0" fillId="0" borderId="10" xfId="0" applyBorder="1" applyAlignment="1">
      <alignment horizontal="center" vertical="center"/>
    </xf>
    <xf numFmtId="0" fontId="0" fillId="0" borderId="25" xfId="0" applyBorder="1" applyAlignment="1">
      <alignment horizontal="center" vertical="center"/>
    </xf>
    <xf numFmtId="0" fontId="7" fillId="5" borderId="22" xfId="0" applyFont="1" applyFill="1" applyBorder="1" applyAlignment="1">
      <alignment horizontal="center" vertical="center" wrapText="1"/>
    </xf>
    <xf numFmtId="0" fontId="0" fillId="0" borderId="21" xfId="0" applyBorder="1" applyAlignment="1">
      <alignment horizontal="center" vertical="center"/>
    </xf>
    <xf numFmtId="0" fontId="20" fillId="0" borderId="0" xfId="0" applyNumberFormat="1" applyFont="1" applyBorder="1" applyAlignment="1">
      <alignment horizontal="left" vertical="top" wrapText="1"/>
    </xf>
    <xf numFmtId="0" fontId="20" fillId="0" borderId="0" xfId="0" applyFont="1" applyBorder="1" applyAlignment="1">
      <alignment vertical="top" wrapText="1"/>
    </xf>
    <xf numFmtId="0" fontId="20" fillId="0" borderId="0" xfId="0" applyFont="1" applyBorder="1" applyAlignment="1">
      <alignment horizontal="center" vertical="center" wrapText="1"/>
    </xf>
    <xf numFmtId="0" fontId="0" fillId="7" borderId="0" xfId="0" applyFill="1" applyBorder="1" applyAlignment="1">
      <alignment horizontal="center" vertical="center"/>
    </xf>
    <xf numFmtId="0" fontId="0" fillId="0" borderId="21" xfId="0" applyFont="1" applyBorder="1" applyAlignment="1">
      <alignment horizontal="center" vertical="center"/>
    </xf>
    <xf numFmtId="0" fontId="0" fillId="0" borderId="21" xfId="0" applyFont="1" applyFill="1" applyBorder="1" applyAlignment="1">
      <alignment horizontal="center" vertical="center"/>
    </xf>
    <xf numFmtId="0" fontId="20" fillId="0" borderId="0" xfId="17" applyNumberFormat="1" applyFont="1" applyBorder="1" applyAlignment="1">
      <alignment horizontal="left" vertical="top" wrapText="1"/>
    </xf>
    <xf numFmtId="0" fontId="32" fillId="0" borderId="0" xfId="0" applyFont="1" applyBorder="1" applyAlignment="1">
      <alignment vertical="top"/>
    </xf>
    <xf numFmtId="0" fontId="32" fillId="0" borderId="0" xfId="0" applyFont="1" applyBorder="1" applyAlignment="1">
      <alignment vertical="top" wrapText="1"/>
    </xf>
    <xf numFmtId="0" fontId="0" fillId="0" borderId="21" xfId="0" applyFill="1" applyBorder="1" applyAlignment="1">
      <alignment horizontal="center" vertical="center"/>
    </xf>
    <xf numFmtId="0" fontId="20" fillId="0" borderId="0" xfId="17" applyNumberFormat="1" applyFont="1" applyBorder="1" applyAlignment="1">
      <alignment vertical="top" wrapText="1"/>
    </xf>
    <xf numFmtId="167" fontId="0" fillId="0" borderId="0" xfId="17" applyNumberFormat="1" applyFont="1" applyBorder="1" applyAlignment="1">
      <alignment horizontal="center" vertical="center"/>
    </xf>
    <xf numFmtId="0" fontId="20" fillId="0" borderId="0" xfId="0" applyFont="1" applyFill="1" applyBorder="1" applyAlignment="1">
      <alignment vertical="top" wrapText="1"/>
    </xf>
    <xf numFmtId="3" fontId="0" fillId="0" borderId="0" xfId="0" applyNumberFormat="1" applyBorder="1" applyAlignment="1">
      <alignment horizontal="center" vertical="center"/>
    </xf>
    <xf numFmtId="0" fontId="0" fillId="9" borderId="0" xfId="0" applyFill="1" applyBorder="1" applyAlignment="1">
      <alignment horizontal="center" vertical="center"/>
    </xf>
    <xf numFmtId="0" fontId="35" fillId="0" borderId="0" xfId="0" applyFont="1" applyFill="1" applyBorder="1" applyAlignment="1">
      <alignment vertical="top" wrapText="1"/>
    </xf>
    <xf numFmtId="0" fontId="0" fillId="3" borderId="0" xfId="0" applyFill="1" applyBorder="1" applyAlignment="1">
      <alignment horizontal="center" vertical="center"/>
    </xf>
    <xf numFmtId="0" fontId="0" fillId="3" borderId="30" xfId="0" applyFill="1" applyBorder="1" applyAlignment="1">
      <alignment horizontal="center" vertical="center" wrapText="1"/>
    </xf>
    <xf numFmtId="0" fontId="0" fillId="3" borderId="21" xfId="0" applyFill="1" applyBorder="1" applyAlignment="1">
      <alignment horizontal="center" vertical="center"/>
    </xf>
    <xf numFmtId="0" fontId="20" fillId="0" borderId="0" xfId="0" applyFont="1" applyBorder="1" applyAlignment="1">
      <alignment horizontal="left" vertical="top"/>
    </xf>
    <xf numFmtId="0" fontId="0" fillId="3" borderId="30" xfId="0" applyFill="1" applyBorder="1" applyAlignment="1">
      <alignment horizontal="center" vertical="center"/>
    </xf>
    <xf numFmtId="0" fontId="20" fillId="0" borderId="0" xfId="0" quotePrefix="1" applyFont="1" applyBorder="1" applyAlignment="1">
      <alignment vertical="top" wrapText="1"/>
    </xf>
    <xf numFmtId="0" fontId="20" fillId="0" borderId="0" xfId="0" applyFont="1" applyBorder="1"/>
    <xf numFmtId="0" fontId="0" fillId="0" borderId="30" xfId="0" applyBorder="1" applyAlignment="1">
      <alignment horizontal="center" vertical="center" wrapText="1"/>
    </xf>
    <xf numFmtId="0" fontId="20" fillId="0" borderId="0" xfId="0" quotePrefix="1" applyFont="1" applyBorder="1" applyAlignment="1">
      <alignment horizontal="left" vertical="top" wrapText="1"/>
    </xf>
    <xf numFmtId="0" fontId="19" fillId="3" borderId="0" xfId="0" applyFont="1" applyFill="1" applyBorder="1" applyAlignment="1">
      <alignment horizontal="center" vertical="center"/>
    </xf>
    <xf numFmtId="0" fontId="0" fillId="0" borderId="22" xfId="0" applyBorder="1" applyAlignment="1">
      <alignment horizontal="center" vertical="center"/>
    </xf>
    <xf numFmtId="0" fontId="0" fillId="3" borderId="10" xfId="0" applyFill="1" applyBorder="1" applyAlignment="1">
      <alignment horizontal="center" vertical="center"/>
    </xf>
    <xf numFmtId="0" fontId="20" fillId="0" borderId="10" xfId="0" applyFont="1" applyBorder="1" applyAlignment="1">
      <alignment horizontal="left" vertical="top" wrapText="1"/>
    </xf>
    <xf numFmtId="0" fontId="1" fillId="0" borderId="35" xfId="0" applyFont="1" applyBorder="1" applyAlignment="1">
      <alignment horizontal="center" vertical="center"/>
    </xf>
    <xf numFmtId="0" fontId="1" fillId="0" borderId="35" xfId="0" applyFont="1" applyBorder="1" applyAlignment="1">
      <alignment horizontal="center" vertical="center" wrapText="1"/>
    </xf>
    <xf numFmtId="0" fontId="1" fillId="0" borderId="35" xfId="0" applyFont="1" applyFill="1" applyBorder="1" applyAlignment="1">
      <alignment horizontal="center" vertical="center"/>
    </xf>
    <xf numFmtId="0" fontId="1" fillId="0" borderId="31" xfId="0" applyFont="1" applyBorder="1" applyAlignment="1">
      <alignment horizontal="center" vertical="center"/>
    </xf>
    <xf numFmtId="0" fontId="19" fillId="0" borderId="31" xfId="0" applyFont="1" applyFill="1" applyBorder="1" applyAlignment="1">
      <alignment horizontal="center" vertical="center"/>
    </xf>
    <xf numFmtId="0" fontId="11" fillId="19" borderId="4" xfId="38" applyNumberFormat="1" applyBorder="1" applyAlignment="1">
      <alignment horizontal="center" vertical="top" wrapText="1"/>
    </xf>
    <xf numFmtId="0" fontId="8" fillId="0" borderId="2" xfId="0" applyNumberFormat="1" applyFont="1" applyBorder="1" applyAlignment="1">
      <alignment horizontal="left" vertical="center" wrapText="1"/>
    </xf>
    <xf numFmtId="0" fontId="7" fillId="5" borderId="7" xfId="0" applyFont="1" applyFill="1" applyBorder="1" applyAlignment="1">
      <alignment horizontal="center" vertical="center" wrapText="1"/>
    </xf>
    <xf numFmtId="0" fontId="0" fillId="3" borderId="25" xfId="0" applyFill="1" applyBorder="1" applyAlignment="1">
      <alignment horizontal="center" vertical="center"/>
    </xf>
    <xf numFmtId="0" fontId="11" fillId="19" borderId="3" xfId="38" applyBorder="1" applyAlignment="1">
      <alignment horizontal="center" vertical="center" wrapText="1"/>
    </xf>
    <xf numFmtId="0" fontId="8" fillId="0" borderId="48" xfId="0" applyNumberFormat="1" applyFont="1" applyBorder="1" applyAlignment="1">
      <alignment horizontal="left" vertical="center" wrapText="1"/>
    </xf>
    <xf numFmtId="0" fontId="8" fillId="0" borderId="1" xfId="0" applyFont="1" applyFill="1" applyBorder="1" applyAlignment="1">
      <alignment horizontal="center" vertical="center" wrapText="1"/>
    </xf>
    <xf numFmtId="0" fontId="11" fillId="21" borderId="40" xfId="40" applyBorder="1" applyAlignment="1">
      <alignment horizontal="center" vertical="top" wrapText="1"/>
    </xf>
    <xf numFmtId="0" fontId="11" fillId="21" borderId="21" xfId="40" applyBorder="1" applyAlignment="1">
      <alignment horizontal="center" vertical="top" wrapText="1"/>
    </xf>
    <xf numFmtId="167" fontId="0" fillId="4" borderId="38" xfId="17" applyNumberFormat="1" applyFont="1" applyFill="1" applyBorder="1" applyAlignment="1">
      <alignment horizontal="center" vertical="center"/>
    </xf>
    <xf numFmtId="0" fontId="11" fillId="19" borderId="2" xfId="38" applyBorder="1" applyAlignment="1">
      <alignment horizontal="center" vertical="center" wrapText="1"/>
    </xf>
    <xf numFmtId="3" fontId="11" fillId="21" borderId="3" xfId="40" applyNumberFormat="1" applyBorder="1" applyAlignment="1">
      <alignment horizontal="center" vertical="center" wrapText="1"/>
    </xf>
    <xf numFmtId="0" fontId="11" fillId="21" borderId="3" xfId="40" applyBorder="1" applyAlignment="1">
      <alignment horizontal="center" vertical="center" wrapText="1"/>
    </xf>
    <xf numFmtId="0" fontId="11" fillId="21" borderId="33" xfId="40" applyBorder="1" applyAlignment="1">
      <alignment horizontal="center" vertical="center" wrapText="1"/>
    </xf>
    <xf numFmtId="167" fontId="11" fillId="19" borderId="31" xfId="38" applyNumberFormat="1" applyBorder="1" applyAlignment="1">
      <alignment horizontal="center" vertical="center" wrapText="1"/>
    </xf>
    <xf numFmtId="167" fontId="11" fillId="15" borderId="12" xfId="34" applyNumberFormat="1" applyBorder="1" applyAlignment="1">
      <alignment vertical="center" wrapText="1"/>
    </xf>
    <xf numFmtId="167" fontId="11" fillId="15" borderId="6" xfId="34" applyNumberFormat="1" applyBorder="1" applyAlignment="1">
      <alignment horizontal="center" vertical="center" wrapText="1"/>
    </xf>
    <xf numFmtId="167" fontId="11" fillId="15" borderId="15" xfId="34" applyNumberFormat="1" applyBorder="1" applyAlignment="1">
      <alignment horizontal="center" vertical="center" wrapText="1"/>
    </xf>
    <xf numFmtId="167" fontId="11" fillId="15" borderId="7" xfId="34" applyNumberFormat="1" applyBorder="1" applyAlignment="1">
      <alignment horizontal="center" vertical="center" wrapText="1"/>
    </xf>
    <xf numFmtId="0" fontId="11" fillId="19" borderId="44" xfId="38" applyBorder="1" applyAlignment="1">
      <alignment horizontal="center" vertical="top" wrapText="1"/>
    </xf>
    <xf numFmtId="0" fontId="8" fillId="0" borderId="42" xfId="0" applyFont="1" applyBorder="1" applyAlignment="1">
      <alignment horizontal="left" vertical="center" wrapText="1"/>
    </xf>
    <xf numFmtId="0" fontId="17" fillId="5" borderId="43" xfId="0" applyFont="1" applyFill="1" applyBorder="1" applyAlignment="1">
      <alignment horizontal="center" vertical="top" wrapText="1"/>
    </xf>
    <xf numFmtId="0" fontId="11" fillId="19" borderId="14" xfId="38" applyNumberFormat="1" applyBorder="1" applyAlignment="1">
      <alignment horizontal="center" vertical="center" wrapText="1"/>
    </xf>
    <xf numFmtId="0" fontId="8" fillId="0" borderId="52" xfId="0" applyNumberFormat="1" applyFont="1" applyFill="1" applyBorder="1" applyAlignment="1">
      <alignment horizontal="center" vertical="center" wrapText="1"/>
    </xf>
    <xf numFmtId="0" fontId="17" fillId="5" borderId="53" xfId="0" applyNumberFormat="1" applyFont="1" applyFill="1" applyBorder="1" applyAlignment="1">
      <alignment horizontal="center" vertical="center" wrapText="1"/>
    </xf>
    <xf numFmtId="0" fontId="20" fillId="0" borderId="30" xfId="0" applyNumberFormat="1" applyFont="1" applyBorder="1" applyAlignment="1">
      <alignment horizontal="center" vertical="center" wrapText="1"/>
    </xf>
    <xf numFmtId="0" fontId="32" fillId="0" borderId="21" xfId="0" applyNumberFormat="1" applyFont="1" applyFill="1" applyBorder="1" applyAlignment="1">
      <alignment horizontal="left" vertical="top" wrapText="1"/>
    </xf>
    <xf numFmtId="0" fontId="32" fillId="0" borderId="30" xfId="0" applyNumberFormat="1" applyFont="1" applyFill="1" applyBorder="1" applyAlignment="1">
      <alignment horizontal="center" vertical="center" wrapText="1"/>
    </xf>
    <xf numFmtId="0" fontId="32" fillId="0" borderId="21" xfId="0" applyNumberFormat="1" applyFont="1" applyBorder="1" applyAlignment="1">
      <alignment horizontal="left" vertical="top" wrapText="1"/>
    </xf>
    <xf numFmtId="0" fontId="32" fillId="0" borderId="30" xfId="0" applyNumberFormat="1" applyFont="1" applyBorder="1" applyAlignment="1">
      <alignment horizontal="center" vertical="center" wrapText="1"/>
    </xf>
    <xf numFmtId="0" fontId="20" fillId="0" borderId="21" xfId="0" applyNumberFormat="1" applyFont="1" applyFill="1" applyBorder="1" applyAlignment="1">
      <alignment horizontal="left" vertical="top" wrapText="1"/>
    </xf>
    <xf numFmtId="0" fontId="20" fillId="0" borderId="30" xfId="0" applyNumberFormat="1" applyFont="1" applyFill="1" applyBorder="1" applyAlignment="1">
      <alignment horizontal="center" vertical="center" wrapText="1"/>
    </xf>
    <xf numFmtId="0" fontId="20" fillId="0" borderId="30" xfId="0" applyFont="1" applyBorder="1" applyAlignment="1">
      <alignment horizontal="center" vertical="center" wrapText="1"/>
    </xf>
    <xf numFmtId="0" fontId="20" fillId="3" borderId="30" xfId="0" applyNumberFormat="1" applyFont="1" applyFill="1" applyBorder="1" applyAlignment="1">
      <alignment horizontal="center" vertical="center" wrapText="1"/>
    </xf>
    <xf numFmtId="0" fontId="20" fillId="9" borderId="30" xfId="0" applyNumberFormat="1" applyFont="1" applyFill="1" applyBorder="1" applyAlignment="1">
      <alignment horizontal="center" vertical="center" wrapText="1"/>
    </xf>
    <xf numFmtId="0" fontId="20" fillId="0" borderId="21" xfId="17" applyNumberFormat="1" applyFont="1" applyFill="1" applyBorder="1" applyAlignment="1">
      <alignment horizontal="left" vertical="top" wrapText="1"/>
    </xf>
    <xf numFmtId="0" fontId="20" fillId="0" borderId="30" xfId="17" applyNumberFormat="1" applyFont="1" applyFill="1" applyBorder="1" applyAlignment="1">
      <alignment horizontal="center" vertical="center" wrapText="1"/>
    </xf>
    <xf numFmtId="0" fontId="20" fillId="3" borderId="30" xfId="0" applyFont="1" applyFill="1" applyBorder="1" applyAlignment="1">
      <alignment horizontal="center" vertical="center" wrapText="1"/>
    </xf>
    <xf numFmtId="0" fontId="26" fillId="3" borderId="30" xfId="0" applyNumberFormat="1" applyFont="1" applyFill="1" applyBorder="1" applyAlignment="1">
      <alignment horizontal="center" vertical="center" wrapText="1"/>
    </xf>
    <xf numFmtId="0" fontId="24" fillId="0" borderId="21" xfId="0" applyNumberFormat="1" applyFont="1" applyFill="1" applyBorder="1" applyAlignment="1">
      <alignment horizontal="left" vertical="top" wrapText="1"/>
    </xf>
    <xf numFmtId="0" fontId="37" fillId="0" borderId="21" xfId="0" applyFont="1" applyBorder="1" applyAlignment="1">
      <alignment horizontal="left" vertical="top" wrapText="1"/>
    </xf>
    <xf numFmtId="0" fontId="38" fillId="0" borderId="30" xfId="0" applyFont="1" applyBorder="1" applyAlignment="1">
      <alignment horizontal="center" vertical="center" wrapText="1"/>
    </xf>
    <xf numFmtId="0" fontId="23" fillId="0" borderId="21" xfId="0" applyNumberFormat="1" applyFont="1" applyBorder="1" applyAlignment="1">
      <alignment horizontal="left" vertical="top" wrapText="1"/>
    </xf>
    <xf numFmtId="0" fontId="35" fillId="0" borderId="21" xfId="0" applyNumberFormat="1" applyFont="1" applyBorder="1" applyAlignment="1">
      <alignment horizontal="left" vertical="top" wrapText="1"/>
    </xf>
    <xf numFmtId="0" fontId="39" fillId="0" borderId="21" xfId="0" applyNumberFormat="1" applyFont="1" applyBorder="1" applyAlignment="1">
      <alignment horizontal="left" vertical="top" wrapText="1"/>
    </xf>
    <xf numFmtId="0" fontId="39" fillId="0" borderId="30" xfId="0" applyNumberFormat="1" applyFont="1" applyBorder="1" applyAlignment="1">
      <alignment horizontal="center" vertical="center" wrapText="1"/>
    </xf>
    <xf numFmtId="0" fontId="20" fillId="0" borderId="21" xfId="0" applyFont="1" applyBorder="1" applyAlignment="1">
      <alignment vertical="top" wrapText="1"/>
    </xf>
    <xf numFmtId="0" fontId="20" fillId="0" borderId="22" xfId="0" applyFont="1" applyBorder="1" applyAlignment="1">
      <alignment horizontal="left" vertical="top" wrapText="1"/>
    </xf>
    <xf numFmtId="0" fontId="20" fillId="0" borderId="25" xfId="0" applyFont="1" applyBorder="1" applyAlignment="1">
      <alignment horizontal="center" vertical="center" wrapText="1"/>
    </xf>
    <xf numFmtId="0" fontId="0" fillId="0" borderId="0" xfId="0" applyFont="1" applyBorder="1" applyAlignment="1">
      <alignment horizontal="left" vertical="top" wrapText="1"/>
    </xf>
    <xf numFmtId="0" fontId="9" fillId="0" borderId="0" xfId="0" applyFont="1" applyBorder="1" applyAlignment="1">
      <alignment horizontal="left" vertical="top"/>
    </xf>
    <xf numFmtId="0" fontId="2" fillId="0" borderId="0" xfId="0" applyFont="1" applyBorder="1" applyAlignment="1">
      <alignment horizontal="left" vertical="top"/>
    </xf>
    <xf numFmtId="0" fontId="32" fillId="0" borderId="0" xfId="0" applyFont="1" applyBorder="1" applyAlignment="1">
      <alignment horizontal="left" vertical="top" wrapText="1"/>
    </xf>
    <xf numFmtId="0" fontId="2" fillId="0" borderId="0" xfId="0" applyFont="1" applyFill="1" applyBorder="1" applyAlignment="1">
      <alignment horizontal="left" vertical="top" wrapText="1"/>
    </xf>
    <xf numFmtId="0" fontId="49" fillId="0" borderId="0" xfId="0" applyFont="1" applyBorder="1" applyAlignment="1">
      <alignment horizontal="left" vertical="top" wrapText="1"/>
    </xf>
    <xf numFmtId="167" fontId="11" fillId="0" borderId="21" xfId="17" applyNumberFormat="1" applyFont="1" applyBorder="1" applyAlignment="1">
      <alignment horizontal="center" vertical="center"/>
    </xf>
    <xf numFmtId="0" fontId="0" fillId="3" borderId="21" xfId="0" applyFill="1" applyBorder="1" applyAlignment="1">
      <alignment horizontal="center" vertical="center" wrapText="1"/>
    </xf>
    <xf numFmtId="0" fontId="0" fillId="0" borderId="21" xfId="0" applyBorder="1" applyAlignment="1">
      <alignment horizontal="center" vertical="center" wrapText="1"/>
    </xf>
    <xf numFmtId="0" fontId="0" fillId="21" borderId="8" xfId="40" applyFont="1" applyBorder="1" applyAlignment="1">
      <alignment horizontal="center" vertical="center" wrapText="1"/>
    </xf>
    <xf numFmtId="17" fontId="8" fillId="0" borderId="1" xfId="0" applyNumberFormat="1" applyFont="1" applyFill="1" applyBorder="1" applyAlignment="1">
      <alignment horizontal="center" vertical="center" wrapText="1"/>
    </xf>
    <xf numFmtId="167" fontId="0" fillId="0" borderId="21" xfId="0" applyNumberFormat="1" applyFont="1" applyBorder="1" applyAlignment="1">
      <alignment horizontal="center" vertical="center"/>
    </xf>
    <xf numFmtId="0" fontId="11" fillId="19" borderId="1" xfId="38" applyBorder="1" applyAlignment="1">
      <alignment horizontal="center" vertical="center" wrapText="1"/>
    </xf>
    <xf numFmtId="3" fontId="11" fillId="21" borderId="32" xfId="40" applyNumberFormat="1" applyBorder="1" applyAlignment="1">
      <alignment horizontal="center" vertical="center" wrapText="1"/>
    </xf>
    <xf numFmtId="3" fontId="13" fillId="5" borderId="6" xfId="17" applyNumberFormat="1" applyFont="1" applyFill="1" applyBorder="1" applyAlignment="1">
      <alignment horizontal="center" vertical="center" wrapText="1"/>
    </xf>
    <xf numFmtId="3" fontId="0" fillId="0" borderId="21" xfId="17" applyNumberFormat="1" applyFont="1" applyBorder="1"/>
    <xf numFmtId="165" fontId="0" fillId="11" borderId="0" xfId="17" applyNumberFormat="1" applyFont="1" applyFill="1" applyBorder="1"/>
    <xf numFmtId="3" fontId="0" fillId="0" borderId="0" xfId="0" applyNumberFormat="1" applyBorder="1"/>
    <xf numFmtId="0" fontId="0" fillId="11" borderId="30" xfId="0" applyFill="1" applyBorder="1"/>
    <xf numFmtId="3" fontId="0" fillId="0" borderId="21" xfId="0" applyNumberFormat="1" applyBorder="1"/>
    <xf numFmtId="0" fontId="0" fillId="11" borderId="0" xfId="0" applyFill="1" applyBorder="1"/>
    <xf numFmtId="3" fontId="0" fillId="0" borderId="21" xfId="0" applyNumberFormat="1" applyBorder="1" applyAlignment="1">
      <alignment vertical="center"/>
    </xf>
    <xf numFmtId="0" fontId="0" fillId="11" borderId="0" xfId="0" applyFill="1" applyBorder="1" applyAlignment="1">
      <alignment vertical="center"/>
    </xf>
    <xf numFmtId="3" fontId="0" fillId="0" borderId="0" xfId="0" applyNumberFormat="1" applyBorder="1" applyAlignment="1">
      <alignment vertical="center"/>
    </xf>
    <xf numFmtId="0" fontId="0" fillId="11" borderId="30" xfId="0" applyFill="1" applyBorder="1" applyAlignment="1">
      <alignment vertical="center"/>
    </xf>
    <xf numFmtId="3" fontId="0" fillId="0" borderId="21" xfId="0" applyNumberFormat="1" applyFill="1" applyBorder="1"/>
    <xf numFmtId="0" fontId="0" fillId="0" borderId="0" xfId="0" applyFill="1" applyBorder="1"/>
    <xf numFmtId="0" fontId="0" fillId="0" borderId="30" xfId="0" applyFill="1" applyBorder="1"/>
    <xf numFmtId="3" fontId="0" fillId="0" borderId="22" xfId="0" applyNumberFormat="1" applyBorder="1"/>
    <xf numFmtId="0" fontId="0" fillId="11" borderId="10" xfId="0" applyFill="1" applyBorder="1"/>
    <xf numFmtId="3" fontId="0" fillId="0" borderId="10" xfId="0" applyNumberFormat="1" applyBorder="1"/>
    <xf numFmtId="0" fontId="0" fillId="11" borderId="25" xfId="0" applyFill="1" applyBorder="1"/>
    <xf numFmtId="0" fontId="11" fillId="19" borderId="33" xfId="38" applyBorder="1" applyAlignment="1">
      <alignment horizontal="center" vertical="center" wrapText="1"/>
    </xf>
    <xf numFmtId="165" fontId="0" fillId="0" borderId="21" xfId="17" applyNumberFormat="1" applyFont="1" applyBorder="1"/>
    <xf numFmtId="165" fontId="0" fillId="0" borderId="0" xfId="17" applyNumberFormat="1" applyFont="1" applyBorder="1"/>
    <xf numFmtId="165" fontId="0" fillId="3" borderId="0" xfId="17" applyNumberFormat="1" applyFont="1" applyFill="1" applyBorder="1"/>
    <xf numFmtId="165" fontId="0" fillId="11" borderId="30" xfId="17" applyNumberFormat="1" applyFont="1" applyFill="1" applyBorder="1"/>
    <xf numFmtId="165" fontId="0" fillId="0" borderId="21" xfId="17" applyNumberFormat="1" applyFont="1" applyBorder="1" applyAlignment="1">
      <alignment vertical="center"/>
    </xf>
    <xf numFmtId="165" fontId="0" fillId="0" borderId="0" xfId="17" applyNumberFormat="1" applyFont="1" applyBorder="1" applyAlignment="1">
      <alignment vertical="center"/>
    </xf>
    <xf numFmtId="165" fontId="0" fillId="3" borderId="0" xfId="17" applyNumberFormat="1" applyFont="1" applyFill="1" applyBorder="1" applyAlignment="1">
      <alignment vertical="center"/>
    </xf>
    <xf numFmtId="165" fontId="0" fillId="11" borderId="0" xfId="17" applyNumberFormat="1" applyFont="1" applyFill="1" applyBorder="1" applyAlignment="1">
      <alignment vertical="center"/>
    </xf>
    <xf numFmtId="165" fontId="0" fillId="11" borderId="30" xfId="17" applyNumberFormat="1" applyFont="1" applyFill="1" applyBorder="1" applyAlignment="1">
      <alignment vertical="center"/>
    </xf>
    <xf numFmtId="165" fontId="0" fillId="0" borderId="21" xfId="17" applyNumberFormat="1" applyFont="1" applyFill="1" applyBorder="1"/>
    <xf numFmtId="165" fontId="0" fillId="0" borderId="0" xfId="17" applyNumberFormat="1" applyFont="1" applyFill="1" applyBorder="1"/>
    <xf numFmtId="165" fontId="0" fillId="0" borderId="30" xfId="17" applyNumberFormat="1" applyFont="1" applyFill="1" applyBorder="1"/>
    <xf numFmtId="165" fontId="0" fillId="0" borderId="22" xfId="17" applyNumberFormat="1" applyFont="1" applyBorder="1"/>
    <xf numFmtId="165" fontId="0" fillId="0" borderId="10" xfId="17" applyNumberFormat="1" applyFont="1" applyBorder="1"/>
    <xf numFmtId="165" fontId="0" fillId="3" borderId="10" xfId="17" applyNumberFormat="1" applyFont="1" applyFill="1" applyBorder="1"/>
    <xf numFmtId="165" fontId="0" fillId="11" borderId="10" xfId="17" applyNumberFormat="1" applyFont="1" applyFill="1" applyBorder="1"/>
    <xf numFmtId="165" fontId="0" fillId="11" borderId="25" xfId="17" applyNumberFormat="1" applyFont="1" applyFill="1" applyBorder="1"/>
    <xf numFmtId="165" fontId="0" fillId="0" borderId="30" xfId="17" applyNumberFormat="1" applyFont="1" applyBorder="1"/>
    <xf numFmtId="167" fontId="0" fillId="0" borderId="30" xfId="17" applyNumberFormat="1" applyFont="1" applyBorder="1"/>
    <xf numFmtId="165" fontId="0" fillId="0" borderId="30" xfId="17" applyNumberFormat="1" applyFont="1" applyBorder="1" applyAlignment="1">
      <alignment vertical="center"/>
    </xf>
    <xf numFmtId="165" fontId="0" fillId="0" borderId="25" xfId="17" applyNumberFormat="1" applyFont="1" applyBorder="1"/>
    <xf numFmtId="167" fontId="1" fillId="0" borderId="0" xfId="17" applyNumberFormat="1" applyFont="1" applyFill="1" applyBorder="1" applyAlignment="1">
      <alignment horizontal="center" vertical="center"/>
    </xf>
    <xf numFmtId="165" fontId="13" fillId="5" borderId="36" xfId="17" applyNumberFormat="1" applyFont="1" applyFill="1" applyBorder="1" applyAlignment="1">
      <alignment horizontal="center" vertical="center" wrapText="1"/>
    </xf>
    <xf numFmtId="167" fontId="9" fillId="0" borderId="0" xfId="17" applyNumberFormat="1" applyFont="1" applyBorder="1" applyAlignment="1">
      <alignment horizontal="left"/>
    </xf>
    <xf numFmtId="167" fontId="9" fillId="0" borderId="10" xfId="17" applyNumberFormat="1" applyFont="1" applyBorder="1"/>
    <xf numFmtId="0" fontId="11" fillId="21" borderId="32" xfId="40" applyBorder="1" applyAlignment="1">
      <alignment horizontal="center" vertical="center" wrapText="1"/>
    </xf>
    <xf numFmtId="167" fontId="11" fillId="0" borderId="22" xfId="17" applyNumberFormat="1" applyFont="1" applyBorder="1"/>
    <xf numFmtId="167" fontId="11" fillId="0" borderId="10" xfId="17" applyNumberFormat="1" applyFont="1" applyBorder="1"/>
    <xf numFmtId="167" fontId="11" fillId="0" borderId="25" xfId="17" applyNumberFormat="1" applyFont="1" applyBorder="1"/>
    <xf numFmtId="167" fontId="19" fillId="0" borderId="21" xfId="17" applyNumberFormat="1" applyFont="1" applyBorder="1"/>
    <xf numFmtId="167" fontId="19" fillId="0" borderId="0" xfId="17" applyNumberFormat="1" applyFont="1" applyBorder="1"/>
    <xf numFmtId="167" fontId="19" fillId="0" borderId="30" xfId="17" applyNumberFormat="1" applyFont="1" applyBorder="1"/>
    <xf numFmtId="167" fontId="55" fillId="0" borderId="21" xfId="17" applyNumberFormat="1" applyFont="1" applyFill="1" applyBorder="1"/>
    <xf numFmtId="167" fontId="55" fillId="0" borderId="0" xfId="17" applyNumberFormat="1" applyFont="1" applyFill="1" applyBorder="1"/>
    <xf numFmtId="167" fontId="55" fillId="0" borderId="30" xfId="17" applyNumberFormat="1" applyFont="1" applyFill="1" applyBorder="1"/>
    <xf numFmtId="167" fontId="19" fillId="0" borderId="21" xfId="17" applyNumberFormat="1" applyFont="1" applyFill="1" applyBorder="1"/>
    <xf numFmtId="167" fontId="19" fillId="0" borderId="0" xfId="17" applyNumberFormat="1" applyFont="1" applyFill="1" applyBorder="1"/>
    <xf numFmtId="167" fontId="19" fillId="0" borderId="30" xfId="17" applyNumberFormat="1" applyFont="1" applyFill="1" applyBorder="1"/>
    <xf numFmtId="167" fontId="19" fillId="0" borderId="21" xfId="17" applyNumberFormat="1" applyFont="1" applyFill="1" applyBorder="1" applyAlignment="1">
      <alignment wrapText="1"/>
    </xf>
    <xf numFmtId="167" fontId="19" fillId="0" borderId="0" xfId="17" applyNumberFormat="1" applyFont="1" applyFill="1" applyBorder="1" applyAlignment="1">
      <alignment wrapText="1"/>
    </xf>
    <xf numFmtId="167" fontId="19" fillId="0" borderId="30" xfId="17" applyNumberFormat="1" applyFont="1" applyFill="1" applyBorder="1" applyAlignment="1">
      <alignment wrapText="1"/>
    </xf>
    <xf numFmtId="167" fontId="19" fillId="0" borderId="21" xfId="17" applyNumberFormat="1" applyFont="1" applyFill="1" applyBorder="1" applyAlignment="1">
      <alignment horizontal="right" wrapText="1"/>
    </xf>
    <xf numFmtId="167" fontId="55" fillId="0" borderId="0" xfId="17" applyNumberFormat="1" applyFont="1" applyFill="1" applyBorder="1" applyAlignment="1">
      <alignment horizontal="right" wrapText="1"/>
    </xf>
    <xf numFmtId="167" fontId="55" fillId="0" borderId="30" xfId="17" applyNumberFormat="1" applyFont="1" applyFill="1" applyBorder="1" applyAlignment="1">
      <alignment horizontal="right" wrapText="1"/>
    </xf>
    <xf numFmtId="167" fontId="55" fillId="0" borderId="21" xfId="17" applyNumberFormat="1" applyFont="1" applyFill="1" applyBorder="1" applyAlignment="1">
      <alignment wrapText="1"/>
    </xf>
    <xf numFmtId="167" fontId="55" fillId="0" borderId="0" xfId="17" applyNumberFormat="1" applyFont="1" applyFill="1" applyBorder="1" applyAlignment="1">
      <alignment wrapText="1"/>
    </xf>
    <xf numFmtId="167" fontId="55" fillId="0" borderId="30" xfId="17" applyNumberFormat="1" applyFont="1" applyFill="1" applyBorder="1" applyAlignment="1">
      <alignment wrapText="1"/>
    </xf>
    <xf numFmtId="167" fontId="55" fillId="0" borderId="21" xfId="17" applyNumberFormat="1" applyFont="1" applyBorder="1"/>
    <xf numFmtId="167" fontId="55" fillId="0" borderId="0" xfId="17" applyNumberFormat="1" applyFont="1" applyBorder="1"/>
    <xf numFmtId="167" fontId="55" fillId="0" borderId="30" xfId="17" applyNumberFormat="1" applyFont="1" applyBorder="1"/>
    <xf numFmtId="167" fontId="55" fillId="0" borderId="21" xfId="17" applyNumberFormat="1" applyFont="1" applyBorder="1" applyAlignment="1">
      <alignment wrapText="1"/>
    </xf>
    <xf numFmtId="167" fontId="55" fillId="0" borderId="0" xfId="17" applyNumberFormat="1" applyFont="1" applyBorder="1" applyAlignment="1">
      <alignment wrapText="1"/>
    </xf>
    <xf numFmtId="167" fontId="55" fillId="0" borderId="30" xfId="17" applyNumberFormat="1" applyFont="1" applyBorder="1" applyAlignment="1">
      <alignment wrapText="1"/>
    </xf>
    <xf numFmtId="167" fontId="19" fillId="0" borderId="21" xfId="17" applyNumberFormat="1" applyFont="1" applyBorder="1" applyAlignment="1">
      <alignment wrapText="1"/>
    </xf>
    <xf numFmtId="167" fontId="19" fillId="0" borderId="0" xfId="17" applyNumberFormat="1" applyFont="1" applyBorder="1" applyAlignment="1">
      <alignment wrapText="1"/>
    </xf>
    <xf numFmtId="167" fontId="19" fillId="0" borderId="30" xfId="17" applyNumberFormat="1" applyFont="1" applyBorder="1" applyAlignment="1">
      <alignment wrapText="1"/>
    </xf>
    <xf numFmtId="167" fontId="19" fillId="0" borderId="21" xfId="17" applyNumberFormat="1" applyFont="1" applyBorder="1" applyAlignment="1"/>
    <xf numFmtId="167" fontId="19" fillId="0" borderId="0" xfId="17" applyNumberFormat="1" applyFont="1" applyBorder="1" applyAlignment="1"/>
    <xf numFmtId="167" fontId="19" fillId="0" borderId="30" xfId="17" applyNumberFormat="1" applyFont="1" applyBorder="1" applyAlignment="1"/>
    <xf numFmtId="0" fontId="19" fillId="0" borderId="21" xfId="0" applyFont="1" applyFill="1" applyBorder="1"/>
    <xf numFmtId="0" fontId="19" fillId="0" borderId="0" xfId="0" applyFont="1" applyFill="1" applyBorder="1"/>
    <xf numFmtId="0" fontId="19" fillId="0" borderId="21" xfId="0" applyFont="1" applyBorder="1"/>
    <xf numFmtId="0" fontId="19" fillId="0" borderId="0" xfId="0" applyFont="1" applyBorder="1"/>
    <xf numFmtId="0" fontId="19" fillId="0" borderId="30" xfId="0" applyFont="1" applyBorder="1"/>
    <xf numFmtId="3" fontId="19" fillId="0" borderId="21" xfId="0" applyNumberFormat="1" applyFont="1" applyBorder="1"/>
    <xf numFmtId="3" fontId="19" fillId="0" borderId="0" xfId="0" applyNumberFormat="1" applyFont="1" applyBorder="1"/>
    <xf numFmtId="3" fontId="19" fillId="0" borderId="30" xfId="0" applyNumberFormat="1" applyFont="1" applyBorder="1"/>
    <xf numFmtId="167" fontId="55" fillId="0" borderId="21" xfId="17" applyNumberFormat="1" applyFont="1" applyBorder="1" applyAlignment="1">
      <alignment horizontal="left"/>
    </xf>
    <xf numFmtId="167" fontId="55" fillId="0" borderId="0" xfId="17" applyNumberFormat="1" applyFont="1" applyBorder="1" applyAlignment="1">
      <alignment horizontal="left"/>
    </xf>
    <xf numFmtId="167" fontId="55" fillId="0" borderId="30" xfId="17" applyNumberFormat="1" applyFont="1" applyBorder="1" applyAlignment="1">
      <alignment horizontal="left"/>
    </xf>
    <xf numFmtId="0" fontId="19" fillId="0" borderId="30" xfId="0" applyFont="1" applyFill="1" applyBorder="1"/>
    <xf numFmtId="167" fontId="19" fillId="8" borderId="21" xfId="17" applyNumberFormat="1" applyFont="1" applyFill="1" applyBorder="1"/>
    <xf numFmtId="0" fontId="11" fillId="20" borderId="20" xfId="39" applyBorder="1" applyAlignment="1">
      <alignment horizontal="center" vertical="center" wrapText="1"/>
    </xf>
    <xf numFmtId="0" fontId="11" fillId="22" borderId="20" xfId="41" applyBorder="1" applyAlignment="1">
      <alignment horizontal="center" vertical="center" wrapText="1"/>
    </xf>
    <xf numFmtId="0" fontId="11" fillId="22" borderId="18" xfId="41" applyBorder="1" applyAlignment="1">
      <alignment horizontal="center" vertical="center" wrapText="1"/>
    </xf>
    <xf numFmtId="0" fontId="8" fillId="0" borderId="42" xfId="0" applyFont="1" applyFill="1" applyBorder="1" applyAlignment="1">
      <alignment horizontal="center" vertical="center" wrapText="1"/>
    </xf>
    <xf numFmtId="0" fontId="11" fillId="19" borderId="5" xfId="38" applyBorder="1" applyAlignment="1">
      <alignment horizontal="center" vertical="center" wrapText="1"/>
    </xf>
    <xf numFmtId="0" fontId="8" fillId="0" borderId="33" xfId="0" applyFont="1" applyFill="1" applyBorder="1" applyAlignment="1">
      <alignment horizontal="center" vertical="center" wrapText="1"/>
    </xf>
    <xf numFmtId="0" fontId="20" fillId="0" borderId="30" xfId="0" applyFont="1" applyBorder="1" applyAlignment="1">
      <alignment horizontal="center" vertical="center"/>
    </xf>
    <xf numFmtId="0" fontId="20" fillId="0" borderId="30" xfId="17" applyNumberFormat="1" applyFont="1" applyBorder="1" applyAlignment="1">
      <alignment horizontal="center" vertical="center" wrapText="1"/>
    </xf>
    <xf numFmtId="0" fontId="32" fillId="0" borderId="30" xfId="0" applyFont="1" applyBorder="1" applyAlignment="1">
      <alignment horizontal="center" vertical="center"/>
    </xf>
    <xf numFmtId="0" fontId="32" fillId="0" borderId="30" xfId="0" applyFont="1" applyBorder="1" applyAlignment="1">
      <alignment horizontal="center" vertical="center" wrapText="1"/>
    </xf>
    <xf numFmtId="0" fontId="20" fillId="0" borderId="30" xfId="0" applyFont="1" applyFill="1" applyBorder="1" applyAlignment="1">
      <alignment horizontal="center" vertical="center" wrapText="1"/>
    </xf>
    <xf numFmtId="0" fontId="35" fillId="0" borderId="30" xfId="0" applyFont="1" applyFill="1" applyBorder="1" applyAlignment="1">
      <alignment horizontal="center" vertical="center" wrapText="1"/>
    </xf>
    <xf numFmtId="0" fontId="0" fillId="0" borderId="30" xfId="0" applyFont="1" applyBorder="1" applyAlignment="1">
      <alignment horizontal="center" vertical="center" wrapText="1"/>
    </xf>
    <xf numFmtId="0" fontId="20" fillId="3" borderId="30" xfId="0" quotePrefix="1" applyFont="1" applyFill="1" applyBorder="1" applyAlignment="1">
      <alignment horizontal="center" vertical="center" wrapText="1"/>
    </xf>
    <xf numFmtId="0" fontId="20" fillId="0" borderId="30" xfId="0" quotePrefix="1" applyFont="1" applyBorder="1" applyAlignment="1">
      <alignment horizontal="center" vertical="center" wrapText="1"/>
    </xf>
    <xf numFmtId="0" fontId="0" fillId="19" borderId="13" xfId="38" applyFont="1" applyBorder="1" applyAlignment="1">
      <alignment horizontal="center" vertical="center" wrapText="1"/>
    </xf>
    <xf numFmtId="0" fontId="11" fillId="22" borderId="10" xfId="41" applyBorder="1" applyAlignment="1">
      <alignment horizontal="center" vertical="center" wrapText="1"/>
    </xf>
    <xf numFmtId="0" fontId="0" fillId="21" borderId="13" xfId="40" applyFont="1" applyBorder="1" applyAlignment="1">
      <alignment horizontal="center" vertical="center" wrapText="1"/>
    </xf>
    <xf numFmtId="1" fontId="20" fillId="0" borderId="0" xfId="0" applyNumberFormat="1" applyFont="1" applyBorder="1" applyAlignment="1">
      <alignment horizontal="center" vertical="center" wrapText="1"/>
    </xf>
    <xf numFmtId="1" fontId="1" fillId="3" borderId="20" xfId="0" applyNumberFormat="1" applyFont="1" applyFill="1" applyBorder="1" applyAlignment="1">
      <alignment horizontal="center" vertical="center"/>
    </xf>
    <xf numFmtId="0" fontId="11" fillId="20" borderId="20" xfId="39" applyBorder="1" applyAlignment="1">
      <alignment horizontal="center" vertical="center" wrapText="1"/>
    </xf>
    <xf numFmtId="0" fontId="11" fillId="22" borderId="20" xfId="41" applyBorder="1" applyAlignment="1">
      <alignment horizontal="center" vertical="center" wrapText="1"/>
    </xf>
    <xf numFmtId="1" fontId="0" fillId="0" borderId="0" xfId="0" applyNumberFormat="1" applyAlignment="1">
      <alignment horizontal="center" vertical="center"/>
    </xf>
    <xf numFmtId="167" fontId="0" fillId="9" borderId="0" xfId="0" applyNumberFormat="1" applyFont="1" applyFill="1" applyBorder="1" applyAlignment="1">
      <alignment horizontal="center" vertical="center" wrapText="1"/>
    </xf>
    <xf numFmtId="167" fontId="11" fillId="15" borderId="55" xfId="34" applyNumberFormat="1" applyBorder="1" applyAlignment="1">
      <alignment vertical="center" wrapText="1"/>
    </xf>
    <xf numFmtId="165" fontId="9" fillId="0" borderId="30" xfId="17" applyNumberFormat="1" applyFont="1" applyFill="1" applyBorder="1"/>
    <xf numFmtId="167" fontId="9" fillId="0" borderId="0" xfId="17" applyNumberFormat="1" applyFont="1" applyBorder="1" applyAlignment="1">
      <alignment wrapText="1"/>
    </xf>
    <xf numFmtId="167" fontId="0" fillId="9" borderId="0" xfId="17" applyNumberFormat="1" applyFont="1" applyFill="1" applyBorder="1"/>
    <xf numFmtId="167" fontId="9" fillId="0" borderId="0" xfId="17" applyNumberFormat="1" applyFont="1" applyFill="1" applyBorder="1" applyAlignment="1">
      <alignment wrapText="1"/>
    </xf>
    <xf numFmtId="167" fontId="9" fillId="0" borderId="30" xfId="17" applyNumberFormat="1" applyFont="1" applyFill="1" applyBorder="1" applyAlignment="1">
      <alignment wrapText="1"/>
    </xf>
    <xf numFmtId="167" fontId="9" fillId="0" borderId="21" xfId="17" applyNumberFormat="1" applyFont="1" applyFill="1" applyBorder="1"/>
    <xf numFmtId="167" fontId="9" fillId="0" borderId="21" xfId="17" applyNumberFormat="1" applyFont="1" applyBorder="1"/>
    <xf numFmtId="167" fontId="0" fillId="0" borderId="21" xfId="17" applyNumberFormat="1" applyFont="1" applyBorder="1" applyAlignment="1">
      <alignment horizontal="left"/>
    </xf>
    <xf numFmtId="167" fontId="0" fillId="0" borderId="0" xfId="17" applyNumberFormat="1" applyFont="1" applyBorder="1" applyAlignment="1">
      <alignment horizontal="left"/>
    </xf>
    <xf numFmtId="167" fontId="9" fillId="0" borderId="30" xfId="17" applyNumberFormat="1" applyFont="1" applyBorder="1" applyAlignment="1">
      <alignment horizontal="left"/>
    </xf>
    <xf numFmtId="167" fontId="0" fillId="0" borderId="22" xfId="17" applyNumberFormat="1" applyFont="1" applyBorder="1"/>
    <xf numFmtId="167" fontId="0" fillId="0" borderId="10" xfId="17" applyNumberFormat="1" applyFont="1" applyBorder="1"/>
    <xf numFmtId="167" fontId="9" fillId="0" borderId="25" xfId="17" applyNumberFormat="1" applyFont="1" applyBorder="1"/>
    <xf numFmtId="167" fontId="0" fillId="0" borderId="0" xfId="17" applyNumberFormat="1" applyFont="1" applyBorder="1" applyAlignment="1">
      <alignment wrapText="1"/>
    </xf>
    <xf numFmtId="167" fontId="0" fillId="0" borderId="0" xfId="17" applyNumberFormat="1" applyFont="1" applyFill="1" applyBorder="1" applyAlignment="1">
      <alignment horizontal="left"/>
    </xf>
    <xf numFmtId="167" fontId="12" fillId="4" borderId="56" xfId="17" applyNumberFormat="1" applyFont="1" applyFill="1" applyBorder="1" applyAlignment="1">
      <alignment horizontal="center" vertical="center" wrapText="1"/>
    </xf>
    <xf numFmtId="167" fontId="9" fillId="0" borderId="21" xfId="17" applyNumberFormat="1" applyFont="1" applyBorder="1" applyAlignment="1">
      <alignment horizontal="left"/>
    </xf>
    <xf numFmtId="167" fontId="9" fillId="0" borderId="22" xfId="17" applyNumberFormat="1" applyFont="1" applyBorder="1"/>
    <xf numFmtId="167" fontId="9" fillId="0" borderId="0" xfId="17" applyNumberFormat="1" applyFont="1" applyBorder="1" applyAlignment="1">
      <alignment horizontal="left" wrapText="1"/>
    </xf>
    <xf numFmtId="167" fontId="0" fillId="0" borderId="21" xfId="17" applyNumberFormat="1" applyFont="1" applyBorder="1" applyAlignment="1">
      <alignment wrapText="1"/>
    </xf>
    <xf numFmtId="167" fontId="0" fillId="0" borderId="30" xfId="17" applyNumberFormat="1" applyFont="1" applyFill="1" applyBorder="1"/>
    <xf numFmtId="167" fontId="0" fillId="13" borderId="17" xfId="17" applyNumberFormat="1" applyFont="1" applyFill="1" applyBorder="1"/>
    <xf numFmtId="167" fontId="9" fillId="13" borderId="20" xfId="17" applyNumberFormat="1" applyFont="1" applyFill="1" applyBorder="1"/>
    <xf numFmtId="167" fontId="0" fillId="13" borderId="20" xfId="17" applyNumberFormat="1" applyFont="1" applyFill="1" applyBorder="1"/>
    <xf numFmtId="167" fontId="9" fillId="13" borderId="18" xfId="17" applyNumberFormat="1" applyFont="1" applyFill="1" applyBorder="1"/>
    <xf numFmtId="167" fontId="9" fillId="13" borderId="17" xfId="17" applyNumberFormat="1" applyFont="1" applyFill="1" applyBorder="1"/>
    <xf numFmtId="167" fontId="11" fillId="24" borderId="17" xfId="43" applyNumberFormat="1" applyBorder="1"/>
    <xf numFmtId="0" fontId="17" fillId="5" borderId="3" xfId="0" applyFont="1" applyFill="1" applyBorder="1" applyAlignment="1">
      <alignment horizontal="center" vertical="center" wrapText="1"/>
    </xf>
    <xf numFmtId="0" fontId="1" fillId="0" borderId="26" xfId="0" applyFont="1" applyFill="1" applyBorder="1" applyAlignment="1">
      <alignment horizontal="center"/>
    </xf>
    <xf numFmtId="0" fontId="1" fillId="0" borderId="27" xfId="0" applyFont="1" applyFill="1" applyBorder="1" applyAlignment="1">
      <alignment horizontal="center"/>
    </xf>
    <xf numFmtId="0" fontId="1" fillId="0" borderId="28" xfId="0" applyFont="1" applyFill="1" applyBorder="1" applyAlignment="1">
      <alignment horizontal="center"/>
    </xf>
    <xf numFmtId="0" fontId="11" fillId="20" borderId="17" xfId="39" applyBorder="1" applyAlignment="1">
      <alignment horizontal="center" vertical="center" wrapText="1"/>
    </xf>
    <xf numFmtId="0" fontId="11" fillId="20" borderId="20" xfId="39" applyBorder="1" applyAlignment="1">
      <alignment horizontal="center" vertical="center" wrapText="1"/>
    </xf>
    <xf numFmtId="0" fontId="52" fillId="18" borderId="17" xfId="37" applyBorder="1" applyAlignment="1">
      <alignment horizontal="left"/>
    </xf>
    <xf numFmtId="0" fontId="52" fillId="18" borderId="20" xfId="37" applyBorder="1" applyAlignment="1">
      <alignment horizontal="left"/>
    </xf>
    <xf numFmtId="0" fontId="52" fillId="18" borderId="18" xfId="37" applyBorder="1" applyAlignment="1">
      <alignment horizontal="left"/>
    </xf>
    <xf numFmtId="0" fontId="52" fillId="23" borderId="17" xfId="42" applyBorder="1" applyAlignment="1">
      <alignment horizontal="left" vertical="top"/>
    </xf>
    <xf numFmtId="0" fontId="52" fillId="23" borderId="20" xfId="42" applyBorder="1" applyAlignment="1">
      <alignment horizontal="left" vertical="top"/>
    </xf>
    <xf numFmtId="0" fontId="52" fillId="23" borderId="18" xfId="42" applyBorder="1" applyAlignment="1">
      <alignment horizontal="left" vertical="top"/>
    </xf>
    <xf numFmtId="0" fontId="11" fillId="22" borderId="20" xfId="41" applyBorder="1" applyAlignment="1">
      <alignment horizontal="center" vertical="center" wrapText="1"/>
    </xf>
    <xf numFmtId="0" fontId="19" fillId="18" borderId="17" xfId="37" applyFont="1" applyBorder="1" applyAlignment="1">
      <alignment horizontal="center"/>
    </xf>
    <xf numFmtId="0" fontId="19" fillId="18" borderId="20" xfId="37" applyFont="1" applyBorder="1" applyAlignment="1">
      <alignment horizontal="center"/>
    </xf>
    <xf numFmtId="0" fontId="19" fillId="18" borderId="18" xfId="37" applyFont="1" applyBorder="1" applyAlignment="1">
      <alignment horizontal="center"/>
    </xf>
    <xf numFmtId="165" fontId="19" fillId="23" borderId="4" xfId="42" applyNumberFormat="1" applyFont="1" applyBorder="1" applyAlignment="1">
      <alignment horizontal="center" vertical="center" wrapText="1"/>
    </xf>
    <xf numFmtId="165" fontId="19" fillId="23" borderId="16" xfId="42" applyNumberFormat="1" applyFont="1" applyBorder="1" applyAlignment="1">
      <alignment horizontal="center" vertical="center" wrapText="1"/>
    </xf>
    <xf numFmtId="165" fontId="19" fillId="23" borderId="5" xfId="42" applyNumberFormat="1" applyFont="1" applyBorder="1" applyAlignment="1">
      <alignment horizontal="center" vertical="center" wrapText="1"/>
    </xf>
    <xf numFmtId="0" fontId="54" fillId="6" borderId="23" xfId="0" applyFont="1" applyFill="1" applyBorder="1" applyAlignment="1">
      <alignment horizontal="center" vertical="center" wrapText="1"/>
    </xf>
    <xf numFmtId="0" fontId="54" fillId="6" borderId="21" xfId="0" applyFont="1" applyFill="1" applyBorder="1" applyAlignment="1">
      <alignment horizontal="center" vertical="center" wrapText="1"/>
    </xf>
    <xf numFmtId="0" fontId="54" fillId="6" borderId="54" xfId="0" applyFont="1" applyFill="1" applyBorder="1" applyAlignment="1">
      <alignment horizontal="center" vertical="center" wrapText="1"/>
    </xf>
    <xf numFmtId="0" fontId="20" fillId="19" borderId="33" xfId="38" applyFont="1" applyBorder="1" applyAlignment="1">
      <alignment horizontal="center" vertical="center" wrapText="1"/>
    </xf>
    <xf numFmtId="0" fontId="0" fillId="19" borderId="3" xfId="38" applyFont="1" applyBorder="1" applyAlignment="1">
      <alignment horizontal="center" vertical="center" wrapText="1"/>
    </xf>
    <xf numFmtId="0" fontId="11" fillId="19" borderId="3" xfId="38" applyBorder="1" applyAlignment="1">
      <alignment horizontal="center" vertical="center" wrapText="1"/>
    </xf>
    <xf numFmtId="0" fontId="0" fillId="19" borderId="2" xfId="38" applyFont="1" applyBorder="1" applyAlignment="1">
      <alignment horizontal="center" vertical="center" wrapText="1"/>
    </xf>
    <xf numFmtId="0" fontId="11" fillId="19" borderId="2" xfId="38" applyBorder="1" applyAlignment="1">
      <alignment horizontal="center" vertical="center" wrapText="1"/>
    </xf>
    <xf numFmtId="0" fontId="11" fillId="20" borderId="13" xfId="39" applyBorder="1" applyAlignment="1">
      <alignment horizontal="center" vertical="center" wrapText="1"/>
    </xf>
    <xf numFmtId="0" fontId="20" fillId="19" borderId="3" xfId="38" applyFont="1" applyBorder="1" applyAlignment="1">
      <alignment horizontal="center" vertical="center" wrapText="1"/>
    </xf>
    <xf numFmtId="0" fontId="11" fillId="20" borderId="14" xfId="39" applyBorder="1" applyAlignment="1">
      <alignment horizontal="center" vertical="center" wrapText="1"/>
    </xf>
    <xf numFmtId="0" fontId="11" fillId="20" borderId="8" xfId="39" applyBorder="1" applyAlignment="1">
      <alignment horizontal="center" vertical="center" wrapText="1"/>
    </xf>
    <xf numFmtId="0" fontId="11" fillId="20" borderId="9" xfId="39" applyBorder="1" applyAlignment="1">
      <alignment horizontal="center" vertical="center" wrapText="1"/>
    </xf>
    <xf numFmtId="0" fontId="8" fillId="25" borderId="4" xfId="0" applyFont="1" applyFill="1" applyBorder="1" applyAlignment="1">
      <alignment horizontal="center" vertical="center" wrapText="1"/>
    </xf>
    <xf numFmtId="0" fontId="8" fillId="25" borderId="32" xfId="0" applyFont="1" applyFill="1" applyBorder="1" applyAlignment="1">
      <alignment horizontal="center" vertical="center" wrapText="1"/>
    </xf>
    <xf numFmtId="0" fontId="8" fillId="25" borderId="6" xfId="0" applyFont="1" applyFill="1" applyBorder="1" applyAlignment="1">
      <alignment horizontal="center" vertical="center" wrapText="1"/>
    </xf>
    <xf numFmtId="0" fontId="11" fillId="22" borderId="45" xfId="41" applyBorder="1" applyAlignment="1">
      <alignment horizontal="center" vertical="center" wrapText="1"/>
    </xf>
    <xf numFmtId="0" fontId="11" fillId="22" borderId="49" xfId="41" applyBorder="1" applyAlignment="1">
      <alignment horizontal="center" vertical="center" wrapText="1"/>
    </xf>
    <xf numFmtId="0" fontId="11" fillId="22" borderId="50" xfId="41" applyBorder="1" applyAlignment="1">
      <alignment horizontal="center" vertical="center" wrapText="1"/>
    </xf>
    <xf numFmtId="0" fontId="11" fillId="22" borderId="32" xfId="41" applyBorder="1" applyAlignment="1">
      <alignment horizontal="center" vertical="center" wrapText="1"/>
    </xf>
    <xf numFmtId="0" fontId="11" fillId="22" borderId="3" xfId="41" applyBorder="1" applyAlignment="1">
      <alignment horizontal="center" vertical="center" wrapText="1"/>
    </xf>
    <xf numFmtId="165" fontId="11" fillId="20" borderId="46" xfId="39" applyNumberFormat="1" applyBorder="1" applyAlignment="1">
      <alignment horizontal="center" vertical="center" wrapText="1"/>
    </xf>
    <xf numFmtId="165" fontId="11" fillId="20" borderId="47" xfId="39" applyNumberFormat="1" applyBorder="1" applyAlignment="1">
      <alignment horizontal="center" vertical="center" wrapText="1"/>
    </xf>
    <xf numFmtId="165" fontId="11" fillId="20" borderId="51" xfId="39" applyNumberFormat="1" applyBorder="1" applyAlignment="1">
      <alignment horizontal="center" vertical="center" wrapText="1"/>
    </xf>
    <xf numFmtId="165" fontId="19" fillId="0" borderId="32" xfId="17" applyNumberFormat="1" applyFont="1" applyBorder="1" applyAlignment="1">
      <alignment horizontal="center" vertical="center" wrapText="1"/>
    </xf>
    <xf numFmtId="165" fontId="19" fillId="0" borderId="3" xfId="17" applyNumberFormat="1" applyFont="1" applyBorder="1" applyAlignment="1">
      <alignment horizontal="center" vertical="center" wrapText="1"/>
    </xf>
    <xf numFmtId="165" fontId="19" fillId="0" borderId="33" xfId="17" applyNumberFormat="1" applyFont="1" applyBorder="1" applyAlignment="1">
      <alignment horizontal="center" vertical="center" wrapText="1"/>
    </xf>
    <xf numFmtId="0" fontId="15" fillId="0" borderId="0" xfId="0" applyFont="1"/>
    <xf numFmtId="0" fontId="17" fillId="0" borderId="0" xfId="0" applyFont="1" applyAlignment="1">
      <alignment horizontal="center" vertical="center" wrapText="1"/>
    </xf>
    <xf numFmtId="0" fontId="16" fillId="0" borderId="0" xfId="0" applyFont="1" applyAlignment="1">
      <alignment horizontal="center" vertical="center" wrapText="1"/>
    </xf>
    <xf numFmtId="165" fontId="11" fillId="20" borderId="4" xfId="39" applyNumberFormat="1" applyBorder="1" applyAlignment="1">
      <alignment horizontal="center" vertical="center" wrapText="1"/>
    </xf>
    <xf numFmtId="165" fontId="11" fillId="20" borderId="5" xfId="39" applyNumberFormat="1" applyBorder="1" applyAlignment="1">
      <alignment horizontal="center" vertical="center" wrapText="1"/>
    </xf>
    <xf numFmtId="0" fontId="11" fillId="19" borderId="16" xfId="38" applyBorder="1" applyAlignment="1">
      <alignment horizontal="center" vertical="center" textRotation="90"/>
    </xf>
    <xf numFmtId="0" fontId="11" fillId="19" borderId="3" xfId="38" applyBorder="1" applyAlignment="1">
      <alignment horizontal="center" vertical="center" textRotation="90"/>
    </xf>
    <xf numFmtId="0" fontId="11" fillId="19" borderId="16" xfId="38" applyBorder="1" applyAlignment="1">
      <alignment horizontal="center" vertical="center" textRotation="90" wrapText="1"/>
    </xf>
    <xf numFmtId="0" fontId="11" fillId="19" borderId="3" xfId="38" applyBorder="1" applyAlignment="1">
      <alignment horizontal="center" vertical="center" textRotation="90" wrapText="1"/>
    </xf>
    <xf numFmtId="165" fontId="11" fillId="19" borderId="33" xfId="38" applyNumberFormat="1" applyBorder="1" applyAlignment="1">
      <alignment horizontal="center" vertical="center" wrapText="1"/>
    </xf>
    <xf numFmtId="165" fontId="11" fillId="19" borderId="32" xfId="38" applyNumberFormat="1" applyBorder="1" applyAlignment="1">
      <alignment horizontal="center" vertical="center" wrapText="1"/>
    </xf>
    <xf numFmtId="0" fontId="8" fillId="0" borderId="0" xfId="0" applyFont="1"/>
    <xf numFmtId="0" fontId="11" fillId="21" borderId="16" xfId="40" applyBorder="1" applyAlignment="1">
      <alignment horizontal="center" vertical="center" textRotation="90" wrapText="1"/>
    </xf>
    <xf numFmtId="0" fontId="11" fillId="21" borderId="3" xfId="40" applyBorder="1" applyAlignment="1">
      <alignment horizontal="center" vertical="center" textRotation="90" wrapText="1"/>
    </xf>
    <xf numFmtId="0" fontId="11" fillId="21" borderId="4" xfId="40" applyBorder="1" applyAlignment="1">
      <alignment horizontal="center" vertical="center" textRotation="90" wrapText="1"/>
    </xf>
    <xf numFmtId="0" fontId="11" fillId="21" borderId="32" xfId="40" applyBorder="1" applyAlignment="1">
      <alignment horizontal="center" vertical="center" textRotation="90" wrapText="1"/>
    </xf>
    <xf numFmtId="0" fontId="11" fillId="19" borderId="5" xfId="38" applyBorder="1" applyAlignment="1">
      <alignment horizontal="center" vertical="center" textRotation="90"/>
    </xf>
    <xf numFmtId="0" fontId="11" fillId="19" borderId="33" xfId="38" applyBorder="1" applyAlignment="1">
      <alignment horizontal="center" vertical="center" textRotation="90"/>
    </xf>
    <xf numFmtId="0" fontId="11" fillId="21" borderId="5" xfId="40" applyBorder="1" applyAlignment="1">
      <alignment horizontal="center" vertical="center" textRotation="90"/>
    </xf>
    <xf numFmtId="0" fontId="11" fillId="21" borderId="33" xfId="40" applyBorder="1" applyAlignment="1">
      <alignment horizontal="center" vertical="center" textRotation="90"/>
    </xf>
    <xf numFmtId="0" fontId="11" fillId="21" borderId="16" xfId="40" applyBorder="1" applyAlignment="1">
      <alignment horizontal="center" vertical="center" textRotation="90"/>
    </xf>
    <xf numFmtId="0" fontId="11" fillId="21" borderId="3" xfId="40" applyBorder="1" applyAlignment="1">
      <alignment horizontal="center" vertical="center" textRotation="90"/>
    </xf>
    <xf numFmtId="0" fontId="18" fillId="0" borderId="0" xfId="0" applyFont="1" applyAlignment="1">
      <alignment horizontal="center" vertical="center" textRotation="255" wrapText="1"/>
    </xf>
    <xf numFmtId="0" fontId="8" fillId="25" borderId="5" xfId="0" applyFont="1" applyFill="1" applyBorder="1" applyAlignment="1">
      <alignment horizontal="center" vertical="center" wrapText="1"/>
    </xf>
    <xf numFmtId="0" fontId="8" fillId="25" borderId="33" xfId="0" applyFont="1" applyFill="1" applyBorder="1" applyAlignment="1">
      <alignment horizontal="center" vertical="center" wrapText="1"/>
    </xf>
    <xf numFmtId="0" fontId="8" fillId="25" borderId="7" xfId="0" applyFont="1" applyFill="1" applyBorder="1" applyAlignment="1">
      <alignment horizontal="center" vertical="center" wrapText="1"/>
    </xf>
    <xf numFmtId="0" fontId="11" fillId="19" borderId="33" xfId="38" applyBorder="1" applyAlignment="1">
      <alignment horizontal="center" vertical="center" wrapText="1"/>
    </xf>
    <xf numFmtId="0" fontId="11" fillId="22" borderId="33" xfId="41" applyBorder="1" applyAlignment="1">
      <alignment horizontal="center" vertical="center" wrapText="1"/>
    </xf>
    <xf numFmtId="0" fontId="11" fillId="19" borderId="4" xfId="38" applyBorder="1" applyAlignment="1">
      <alignment horizontal="center" vertical="center" textRotation="90" wrapText="1"/>
    </xf>
    <xf numFmtId="0" fontId="11" fillId="19" borderId="32" xfId="38" applyBorder="1" applyAlignment="1">
      <alignment horizontal="center" vertical="center" textRotation="90" wrapText="1"/>
    </xf>
    <xf numFmtId="0" fontId="11" fillId="19" borderId="2" xfId="38" applyBorder="1" applyAlignment="1">
      <alignment horizontal="center" vertical="center" textRotation="90" wrapText="1"/>
    </xf>
    <xf numFmtId="0" fontId="11" fillId="20" borderId="18" xfId="39" applyBorder="1" applyAlignment="1">
      <alignment horizontal="center" vertical="center" wrapText="1"/>
    </xf>
    <xf numFmtId="167" fontId="11" fillId="16" borderId="12" xfId="35" applyNumberFormat="1" applyBorder="1" applyAlignment="1">
      <alignment horizontal="center" vertical="center" wrapText="1"/>
    </xf>
    <xf numFmtId="167" fontId="11" fillId="16" borderId="13" xfId="35" applyNumberFormat="1" applyBorder="1" applyAlignment="1">
      <alignment horizontal="center" vertical="center" wrapText="1"/>
    </xf>
    <xf numFmtId="167" fontId="11" fillId="16" borderId="14" xfId="35" applyNumberFormat="1" applyBorder="1" applyAlignment="1">
      <alignment horizontal="center" vertical="center" wrapText="1"/>
    </xf>
    <xf numFmtId="167" fontId="19" fillId="18" borderId="17" xfId="37" applyNumberFormat="1" applyFont="1" applyBorder="1" applyAlignment="1">
      <alignment horizontal="center"/>
    </xf>
    <xf numFmtId="167" fontId="19" fillId="18" borderId="20" xfId="37" applyNumberFormat="1" applyFont="1" applyBorder="1" applyAlignment="1">
      <alignment horizontal="center"/>
    </xf>
    <xf numFmtId="167" fontId="11" fillId="20" borderId="23" xfId="39" applyNumberFormat="1" applyBorder="1" applyAlignment="1">
      <alignment horizontal="center" vertical="center" wrapText="1"/>
    </xf>
    <xf numFmtId="167" fontId="11" fillId="20" borderId="19" xfId="39" applyNumberFormat="1" applyBorder="1" applyAlignment="1">
      <alignment horizontal="center" vertical="center" wrapText="1"/>
    </xf>
    <xf numFmtId="167" fontId="11" fillId="20" borderId="22" xfId="39" applyNumberFormat="1" applyBorder="1" applyAlignment="1">
      <alignment horizontal="center" vertical="center" wrapText="1"/>
    </xf>
    <xf numFmtId="167" fontId="11" fillId="20" borderId="25" xfId="39" applyNumberFormat="1" applyBorder="1" applyAlignment="1">
      <alignment horizontal="center" vertical="center" wrapText="1"/>
    </xf>
    <xf numFmtId="167" fontId="53" fillId="2" borderId="34" xfId="17" applyNumberFormat="1" applyFont="1" applyFill="1" applyBorder="1" applyAlignment="1">
      <alignment horizontal="center" vertical="center" wrapText="1"/>
    </xf>
    <xf numFmtId="167" fontId="53" fillId="2" borderId="35" xfId="17" applyNumberFormat="1" applyFont="1" applyFill="1" applyBorder="1" applyAlignment="1">
      <alignment horizontal="center" vertical="center" wrapText="1"/>
    </xf>
    <xf numFmtId="167" fontId="53" fillId="2" borderId="31" xfId="17" applyNumberFormat="1" applyFont="1" applyFill="1" applyBorder="1" applyAlignment="1">
      <alignment horizontal="center" vertical="center" wrapText="1"/>
    </xf>
    <xf numFmtId="167" fontId="19" fillId="23" borderId="17" xfId="42" applyNumberFormat="1" applyFont="1" applyBorder="1" applyAlignment="1">
      <alignment horizontal="center"/>
    </xf>
    <xf numFmtId="167" fontId="19" fillId="23" borderId="20" xfId="42" applyNumberFormat="1" applyFont="1" applyBorder="1" applyAlignment="1">
      <alignment horizontal="center"/>
    </xf>
    <xf numFmtId="167" fontId="19" fillId="23" borderId="18" xfId="42" applyNumberFormat="1" applyFont="1" applyBorder="1" applyAlignment="1">
      <alignment horizontal="center"/>
    </xf>
    <xf numFmtId="165" fontId="11" fillId="20" borderId="16" xfId="39" applyNumberFormat="1" applyBorder="1" applyAlignment="1">
      <alignment horizontal="center" vertical="center" wrapText="1"/>
    </xf>
    <xf numFmtId="165" fontId="11" fillId="20" borderId="8" xfId="39" applyNumberFormat="1" applyBorder="1" applyAlignment="1">
      <alignment horizontal="center" vertical="center" wrapText="1"/>
    </xf>
    <xf numFmtId="165" fontId="8" fillId="0" borderId="12" xfId="17" applyNumberFormat="1" applyFont="1" applyBorder="1" applyAlignment="1">
      <alignment horizontal="center" vertical="center" wrapText="1"/>
    </xf>
    <xf numFmtId="165" fontId="8" fillId="0" borderId="13" xfId="17" applyNumberFormat="1" applyFont="1" applyBorder="1" applyAlignment="1">
      <alignment horizontal="center" vertical="center" wrapText="1"/>
    </xf>
    <xf numFmtId="165" fontId="8" fillId="0" borderId="14" xfId="17" applyNumberFormat="1" applyFont="1" applyBorder="1" applyAlignment="1">
      <alignment horizontal="center" vertical="center" wrapText="1"/>
    </xf>
    <xf numFmtId="0" fontId="11" fillId="19" borderId="1" xfId="38" applyBorder="1" applyAlignment="1">
      <alignment horizontal="center" vertical="center" wrapText="1"/>
    </xf>
    <xf numFmtId="167" fontId="52" fillId="14" borderId="21" xfId="33" applyNumberFormat="1" applyBorder="1" applyAlignment="1">
      <alignment horizontal="left" vertical="center"/>
    </xf>
    <xf numFmtId="167" fontId="52" fillId="14" borderId="0" xfId="33" applyNumberFormat="1" applyBorder="1" applyAlignment="1">
      <alignment horizontal="left" vertical="center"/>
    </xf>
    <xf numFmtId="167" fontId="11" fillId="16" borderId="8" xfId="35" applyNumberFormat="1" applyBorder="1" applyAlignment="1">
      <alignment horizontal="center" vertical="center" wrapText="1"/>
    </xf>
    <xf numFmtId="167" fontId="11" fillId="16" borderId="9" xfId="35" applyNumberFormat="1" applyBorder="1" applyAlignment="1">
      <alignment horizontal="center" vertical="center" wrapText="1"/>
    </xf>
    <xf numFmtId="167" fontId="11" fillId="16" borderId="23" xfId="35" applyNumberFormat="1" applyBorder="1" applyAlignment="1">
      <alignment horizontal="center" vertical="center"/>
    </xf>
    <xf numFmtId="167" fontId="11" fillId="16" borderId="24" xfId="35" applyNumberFormat="1" applyBorder="1" applyAlignment="1">
      <alignment horizontal="center" vertical="center"/>
    </xf>
    <xf numFmtId="167" fontId="11" fillId="16" borderId="19" xfId="35" applyNumberFormat="1" applyBorder="1" applyAlignment="1">
      <alignment horizontal="center" vertical="center"/>
    </xf>
    <xf numFmtId="167" fontId="11" fillId="16" borderId="17" xfId="35" applyNumberFormat="1" applyBorder="1" applyAlignment="1">
      <alignment horizontal="center" vertical="center" wrapText="1"/>
    </xf>
    <xf numFmtId="167" fontId="11" fillId="16" borderId="20" xfId="35" applyNumberFormat="1" applyBorder="1" applyAlignment="1">
      <alignment horizontal="center" vertical="center" wrapText="1"/>
    </xf>
    <xf numFmtId="167" fontId="11" fillId="16" borderId="18" xfId="35" applyNumberFormat="1" applyBorder="1" applyAlignment="1">
      <alignment horizontal="center" vertical="center" wrapText="1"/>
    </xf>
    <xf numFmtId="167" fontId="19" fillId="17" borderId="22" xfId="36" applyNumberFormat="1" applyFont="1" applyBorder="1" applyAlignment="1">
      <alignment horizontal="left" vertical="center"/>
    </xf>
    <xf numFmtId="167" fontId="19" fillId="17" borderId="10" xfId="36" applyNumberFormat="1" applyFont="1" applyBorder="1" applyAlignment="1">
      <alignment horizontal="left" vertical="center"/>
    </xf>
    <xf numFmtId="0" fontId="10" fillId="0" borderId="17" xfId="0" applyFont="1" applyFill="1" applyBorder="1" applyAlignment="1">
      <alignment horizontal="center"/>
    </xf>
    <xf numFmtId="0" fontId="10" fillId="0" borderId="20" xfId="0" applyFont="1" applyFill="1" applyBorder="1" applyAlignment="1">
      <alignment horizontal="center"/>
    </xf>
    <xf numFmtId="0" fontId="10" fillId="0" borderId="18" xfId="0" applyFont="1" applyFill="1" applyBorder="1" applyAlignment="1">
      <alignment horizontal="center"/>
    </xf>
    <xf numFmtId="0" fontId="0" fillId="0" borderId="0" xfId="0" applyAlignment="1">
      <alignment horizontal="center" vertical="center"/>
    </xf>
    <xf numFmtId="0" fontId="0" fillId="0" borderId="10" xfId="0" applyBorder="1" applyAlignment="1">
      <alignment horizontal="center" vertical="center"/>
    </xf>
    <xf numFmtId="167" fontId="0" fillId="0" borderId="0" xfId="17" applyNumberFormat="1" applyFont="1" applyAlignment="1">
      <alignment horizontal="center"/>
    </xf>
    <xf numFmtId="167" fontId="0" fillId="0" borderId="10" xfId="17" applyNumberFormat="1" applyFont="1" applyBorder="1" applyAlignment="1">
      <alignment horizontal="center"/>
    </xf>
    <xf numFmtId="0" fontId="0" fillId="0" borderId="0" xfId="0" applyAlignment="1">
      <alignment horizontal="center"/>
    </xf>
    <xf numFmtId="0" fontId="0" fillId="0" borderId="10" xfId="0" applyBorder="1" applyAlignment="1">
      <alignment horizontal="center"/>
    </xf>
  </cellXfs>
  <cellStyles count="44">
    <cellStyle name="20% - Accent1" xfId="34" builtinId="30"/>
    <cellStyle name="20% - Accent2" xfId="43" builtinId="34"/>
    <cellStyle name="20% - Accent5" xfId="38" builtinId="46"/>
    <cellStyle name="20% - Accent6" xfId="40" builtinId="50"/>
    <cellStyle name="40% - Accent1" xfId="35" builtinId="31"/>
    <cellStyle name="40% - Accent5" xfId="39" builtinId="47"/>
    <cellStyle name="40% - Accent6" xfId="41" builtinId="51"/>
    <cellStyle name="60% - Accent1" xfId="36" builtinId="32"/>
    <cellStyle name="60% - Accent6" xfId="42" builtinId="52"/>
    <cellStyle name="Accent1" xfId="33" builtinId="29"/>
    <cellStyle name="Accent5" xfId="37" builtinId="45"/>
    <cellStyle name="Comma" xfId="17"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cellStyle name="Normal" xfId="0" builtinId="0"/>
  </cellStyles>
  <dxfs count="32">
    <dxf>
      <font>
        <color theme="1"/>
      </font>
      <fill>
        <patternFill>
          <bgColor theme="6" tint="0.59996337778862885"/>
        </patternFill>
      </fill>
    </dxf>
    <dxf>
      <font>
        <color theme="1"/>
      </font>
      <fill>
        <patternFill>
          <bgColor theme="6" tint="0.59996337778862885"/>
        </patternFill>
      </fill>
    </dxf>
    <dxf>
      <font>
        <color theme="1"/>
      </font>
      <fill>
        <patternFill>
          <bgColor theme="6" tint="0.59996337778862885"/>
        </patternFill>
      </fill>
    </dxf>
    <dxf>
      <font>
        <color theme="1"/>
      </font>
      <fill>
        <patternFill>
          <bgColor theme="6" tint="0.59996337778862885"/>
        </patternFill>
      </fill>
    </dxf>
    <dxf>
      <font>
        <color theme="1"/>
      </font>
      <fill>
        <patternFill>
          <bgColor theme="0" tint="-0.14996795556505021"/>
        </patternFill>
      </fill>
    </dxf>
    <dxf>
      <font>
        <color theme="1"/>
      </font>
      <fill>
        <patternFill>
          <bgColor theme="6" tint="0.59996337778862885"/>
        </patternFill>
      </fill>
    </dxf>
    <dxf>
      <font>
        <color theme="1"/>
      </font>
      <fill>
        <patternFill>
          <bgColor theme="6" tint="0.59996337778862885"/>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6" tint="0.59996337778862885"/>
        </patternFill>
      </fill>
    </dxf>
    <dxf>
      <font>
        <color theme="1"/>
      </font>
      <fill>
        <patternFill>
          <bgColor theme="0" tint="-0.14996795556505021"/>
        </patternFill>
      </fill>
    </dxf>
    <dxf>
      <font>
        <color theme="1"/>
      </font>
      <fill>
        <patternFill>
          <bgColor theme="6" tint="0.59996337778862885"/>
        </patternFill>
      </fill>
    </dxf>
    <dxf>
      <font>
        <color theme="1"/>
      </font>
      <fill>
        <patternFill>
          <bgColor theme="6" tint="0.59996337778862885"/>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6" tint="0.59996337778862885"/>
        </patternFill>
      </fill>
    </dxf>
    <dxf>
      <font>
        <color theme="1"/>
      </font>
      <fill>
        <patternFill>
          <bgColor theme="0" tint="-0.14996795556505021"/>
        </patternFill>
      </fill>
    </dxf>
    <dxf>
      <font>
        <color theme="1"/>
      </font>
      <fill>
        <patternFill>
          <bgColor theme="6" tint="0.59996337778862885"/>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
      <font>
        <color theme="1"/>
      </font>
      <fill>
        <patternFill>
          <bgColor theme="0" tint="-0.14996795556505021"/>
        </patternFill>
      </fill>
    </dxf>
  </dxfs>
  <tableStyles count="0" defaultTableStyle="TableStyleMedium2" defaultPivotStyle="PivotStyleLight16"/>
  <colors>
    <mruColors>
      <color rgb="FFA9D08E"/>
      <color rgb="FF5B9B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178594</xdr:colOff>
      <xdr:row>0</xdr:row>
      <xdr:rowOff>130968</xdr:rowOff>
    </xdr:from>
    <xdr:to>
      <xdr:col>2</xdr:col>
      <xdr:colOff>643493</xdr:colOff>
      <xdr:row>3</xdr:row>
      <xdr:rowOff>59530</xdr:rowOff>
    </xdr:to>
    <xdr:pic>
      <xdr:nvPicPr>
        <xdr:cNvPr id="4" name="Picture 3"/>
        <xdr:cNvPicPr>
          <a:picLocks noChangeAspect="1"/>
        </xdr:cNvPicPr>
      </xdr:nvPicPr>
      <xdr:blipFill>
        <a:blip xmlns:r="http://schemas.openxmlformats.org/officeDocument/2006/relationships" r:embed="rId1" cstate="hqprint">
          <a:extLst>
            <a:ext uri="{28A0092B-C50C-407E-A947-70E740481C1C}">
              <a14:useLocalDpi xmlns:a14="http://schemas.microsoft.com/office/drawing/2010/main" val="0"/>
            </a:ext>
          </a:extLst>
        </a:blip>
        <a:stretch>
          <a:fillRect/>
        </a:stretch>
      </xdr:blipFill>
      <xdr:spPr>
        <a:xfrm>
          <a:off x="178594" y="130968"/>
          <a:ext cx="2810430" cy="11549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257175</xdr:colOff>
      <xdr:row>0</xdr:row>
      <xdr:rowOff>9525</xdr:rowOff>
    </xdr:from>
    <xdr:to>
      <xdr:col>0</xdr:col>
      <xdr:colOff>2571750</xdr:colOff>
      <xdr:row>2</xdr:row>
      <xdr:rowOff>151041</xdr:rowOff>
    </xdr:to>
    <xdr:pic>
      <xdr:nvPicPr>
        <xdr:cNvPr id="6" name="Picture 5"/>
        <xdr:cNvPicPr>
          <a:picLocks noChangeAspect="1"/>
        </xdr:cNvPicPr>
      </xdr:nvPicPr>
      <xdr:blipFill>
        <a:blip xmlns:r="http://schemas.openxmlformats.org/officeDocument/2006/relationships" r:embed="rId1" cstate="hqprint">
          <a:extLst>
            <a:ext uri="{28A0092B-C50C-407E-A947-70E740481C1C}">
              <a14:useLocalDpi xmlns:a14="http://schemas.microsoft.com/office/drawing/2010/main" val="0"/>
            </a:ext>
          </a:extLst>
        </a:blip>
        <a:stretch>
          <a:fillRect/>
        </a:stretch>
      </xdr:blipFill>
      <xdr:spPr>
        <a:xfrm>
          <a:off x="257175" y="9525"/>
          <a:ext cx="2314575" cy="95114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158750</xdr:colOff>
      <xdr:row>0</xdr:row>
      <xdr:rowOff>0</xdr:rowOff>
    </xdr:from>
    <xdr:to>
      <xdr:col>1</xdr:col>
      <xdr:colOff>1389063</xdr:colOff>
      <xdr:row>2</xdr:row>
      <xdr:rowOff>124579</xdr:rowOff>
    </xdr:to>
    <xdr:pic>
      <xdr:nvPicPr>
        <xdr:cNvPr id="2" name="Picture 1"/>
        <xdr:cNvPicPr>
          <a:picLocks noChangeAspect="1"/>
        </xdr:cNvPicPr>
      </xdr:nvPicPr>
      <xdr:blipFill>
        <a:blip xmlns:r="http://schemas.openxmlformats.org/officeDocument/2006/relationships" r:embed="rId1" cstate="hqprint">
          <a:extLst>
            <a:ext uri="{28A0092B-C50C-407E-A947-70E740481C1C}">
              <a14:useLocalDpi xmlns:a14="http://schemas.microsoft.com/office/drawing/2010/main" val="0"/>
            </a:ext>
          </a:extLst>
        </a:blip>
        <a:stretch>
          <a:fillRect/>
        </a:stretch>
      </xdr:blipFill>
      <xdr:spPr>
        <a:xfrm>
          <a:off x="920750" y="0"/>
          <a:ext cx="1230313" cy="50557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6" Type="http://schemas.openxmlformats.org/officeDocument/2006/relationships/hyperlink" Target="http://www4.unfccc.int/ndcregistry/PublishedDocuments/Pakistan%20First/Pak-INDC.pdf" TargetMode="External"/><Relationship Id="rId21" Type="http://schemas.openxmlformats.org/officeDocument/2006/relationships/hyperlink" Target="http://www4.unfccc.int/ndcregistry/PublishedDocuments/Namibia%20First/INDC%20of%20Namibia%20Final%20pdf.pdf" TargetMode="External"/><Relationship Id="rId42" Type="http://schemas.openxmlformats.org/officeDocument/2006/relationships/hyperlink" Target="http://www4.unfccc.int/ndcregistry/PublishedDocuments/Tuvalu%20First/TUVALU%20INDC.pdf" TargetMode="External"/><Relationship Id="rId47" Type="http://schemas.openxmlformats.org/officeDocument/2006/relationships/hyperlink" Target="http://www4.unfccc.int/Submissions/INDC/Published%20Documents/Uzbekistan/1/INDC%20Uzbekistan%2018-04-2017_Eng_20170419093154_171926.pdf" TargetMode="External"/><Relationship Id="rId63" Type="http://schemas.openxmlformats.org/officeDocument/2006/relationships/hyperlink" Target="http://www4.unfccc.int/ndcregistry/PublishedDocuments/Singapore%20First/Singapore%20INDC.pdf" TargetMode="External"/><Relationship Id="rId68" Type="http://schemas.openxmlformats.org/officeDocument/2006/relationships/hyperlink" Target="http://www4.unfccc.int/Submissions/INDC/Published%20Documents/Oman/1/OMAN%20INDCs.pdf" TargetMode="External"/><Relationship Id="rId84" Type="http://schemas.openxmlformats.org/officeDocument/2006/relationships/hyperlink" Target="http://www4.unfccc.int/Submissions/INDC/Published%20Documents/Turkey/1/The_INDC_of_TURKEY_v.15.19.30.pdf" TargetMode="External"/><Relationship Id="rId16" Type="http://schemas.openxmlformats.org/officeDocument/2006/relationships/hyperlink" Target="http://www4.unfccc.int/ndcregistry/PublishedDocuments/Mexico%20First/MEXICO%20INDC%2003.30.2015.pdf" TargetMode="External"/><Relationship Id="rId11" Type="http://schemas.openxmlformats.org/officeDocument/2006/relationships/hyperlink" Target="http://www4.unfccc.int/ndcregistry/PublishedDocuments/Zambia%20First/FINAL+ZAMBIA%27S+INDC_1.pdf" TargetMode="External"/><Relationship Id="rId32" Type="http://schemas.openxmlformats.org/officeDocument/2006/relationships/hyperlink" Target="http://www4.unfccc.int/Submissions/INDC/Published%20Documents/South%20Sudan/1/South%20Sudan%20Intended%20Nationally%20Determined%20%20%20%20Contribution.pdf" TargetMode="External"/><Relationship Id="rId37" Type="http://schemas.openxmlformats.org/officeDocument/2006/relationships/hyperlink" Target="http://www4.unfccc.int/ndcregistry/PublishedDocuments/Timor-Leste%20First/Timor-Leste%20First%20NDC.pdf" TargetMode="External"/><Relationship Id="rId53" Type="http://schemas.openxmlformats.org/officeDocument/2006/relationships/hyperlink" Target="http://www4.unfccc.int/ndcregistry/PublishedDocuments/Saint%20Kitts%20and%20Nevis%20First/St.%20Kitts%20and%20Nevis%20INDC.pdf" TargetMode="External"/><Relationship Id="rId58" Type="http://schemas.openxmlformats.org/officeDocument/2006/relationships/hyperlink" Target="http://www4.unfccc.int/ndcregistry/PublishedDocuments/Sao%20Tome%20and%20Principe%20First/STP_INDC%20_Ingles_30.09.pdf" TargetMode="External"/><Relationship Id="rId74" Type="http://schemas.openxmlformats.org/officeDocument/2006/relationships/hyperlink" Target="http://www4.unfccc.int/ndcregistry/PublishedDocuments/Niue%20First/Niue%20INDC%20Final.pdf" TargetMode="External"/><Relationship Id="rId79" Type="http://schemas.openxmlformats.org/officeDocument/2006/relationships/hyperlink" Target="http://www4.unfccc.int/ndcregistry/PublishedDocuments/Mauretania%20First/INDC%20MAURITANIA.pdf" TargetMode="External"/><Relationship Id="rId5" Type="http://schemas.openxmlformats.org/officeDocument/2006/relationships/hyperlink" Target="http://www4.unfccc.int/ndcregistry/PublishedDocuments/Myanmar%20First/Myanmar%27s%20INDC.pdf" TargetMode="External"/><Relationship Id="rId19" Type="http://schemas.openxmlformats.org/officeDocument/2006/relationships/hyperlink" Target="http://www4.unfccc.int/ndcregistry/PublishedDocuments/Mongolia%20First/150924_INDCs%20of%20Mongolia.pdf" TargetMode="External"/><Relationship Id="rId14" Type="http://schemas.openxmlformats.org/officeDocument/2006/relationships/hyperlink" Target="http://www4.unfccc.int/ndcregistry/PublishedDocuments/The%20Former%20Yugoslav%20Republic%20of%20Macedonia%20First/Submission_Republic_of_Macedonia_20150805144001_135181.pdf" TargetMode="External"/><Relationship Id="rId22" Type="http://schemas.openxmlformats.org/officeDocument/2006/relationships/hyperlink" Target="http://www4.unfccc.int/ndcregistry/PublishedDocuments/New%20Zealand%20First/New%20Zealand%20first%20NDC.pdf" TargetMode="External"/><Relationship Id="rId27" Type="http://schemas.openxmlformats.org/officeDocument/2006/relationships/hyperlink" Target="http://www4.unfccc.int/ndcregistry/PublishedDocuments/Palau%20First/Palau_INDC.Final%20Copy.pdf" TargetMode="External"/><Relationship Id="rId30" Type="http://schemas.openxmlformats.org/officeDocument/2006/relationships/hyperlink" Target="http://www4.unfccc.int/Submissions/INDC/Published%20Documents/Philippines/1/Philippines%20-%20Final%20INDC%20submission.pdf" TargetMode="External"/><Relationship Id="rId35" Type="http://schemas.openxmlformats.org/officeDocument/2006/relationships/hyperlink" Target="http://www4.unfccc.int/ndcregistry/PublishedDocuments/Switzerland%20First/15%2002%2027_INDC%20Contribution%20of%20Switzerland.pdf" TargetMode="External"/><Relationship Id="rId43" Type="http://schemas.openxmlformats.org/officeDocument/2006/relationships/hyperlink" Target="http://www4.unfccc.int/ndcregistry/PublishedDocuments/Ukraine%20First/Ukraine%20First%20NDC.pdf" TargetMode="External"/><Relationship Id="rId48" Type="http://schemas.openxmlformats.org/officeDocument/2006/relationships/hyperlink" Target="http://www4.unfccc.int/ndcregistry/PublishedDocuments/Vanuatu%20First/VANUATU%20%20INDC%20UNFCCC%20Submission.pdf" TargetMode="External"/><Relationship Id="rId56" Type="http://schemas.openxmlformats.org/officeDocument/2006/relationships/hyperlink" Target="http://www4.unfccc.int/ndcregistry/PublishedDocuments/Samoa%20First/Samoa%20INDC_Submission%20to%20UNFCCC.pdf" TargetMode="External"/><Relationship Id="rId64" Type="http://schemas.openxmlformats.org/officeDocument/2006/relationships/hyperlink" Target="http://www4.unfccc.int/ndcregistry/PublishedDocuments/Solomon%20Islands%20First/SOLOMON%20ISLANDS%20INDC.pdf" TargetMode="External"/><Relationship Id="rId69" Type="http://schemas.openxmlformats.org/officeDocument/2006/relationships/hyperlink" Target="http://www4.unfccc.int/ndcregistry/PublishedDocuments/Maldives%20First/Maldives%20INDC.pdf" TargetMode="External"/><Relationship Id="rId77" Type="http://schemas.openxmlformats.org/officeDocument/2006/relationships/hyperlink" Target="http://www4.unfccc.int/Submissions/INDC/Published%20Documents/Congo/1/INDC_Congo_RAPPORT.pdf" TargetMode="External"/><Relationship Id="rId8" Type="http://schemas.openxmlformats.org/officeDocument/2006/relationships/hyperlink" Target="http://www4.unfccc.int/ndcregistry/PublishedDocuments/Thailand%20First/Thailand_INDC.pdf" TargetMode="External"/><Relationship Id="rId51" Type="http://schemas.openxmlformats.org/officeDocument/2006/relationships/hyperlink" Target="http://www4.unfccc.int/Submissions/INDC/Published%20Documents/Yemen/1/Yemen%20INDC%2021%20Nov.%202015.pdf" TargetMode="External"/><Relationship Id="rId72" Type="http://schemas.openxmlformats.org/officeDocument/2006/relationships/hyperlink" Target="http://www4.unfccc.int/Submissions/INDC/Published%20Documents/Republic%20of%20Moldova/1/INDC_Republic_of_Moldova_25.09.2015.pdf" TargetMode="External"/><Relationship Id="rId80" Type="http://schemas.openxmlformats.org/officeDocument/2006/relationships/hyperlink" Target="http://www4.unfccc.int/ndcregistry/PublishedDocuments/South%20Africa%20First/South%20Africa.pdf" TargetMode="External"/><Relationship Id="rId85" Type="http://schemas.openxmlformats.org/officeDocument/2006/relationships/printerSettings" Target="../printerSettings/printerSettings2.bin"/><Relationship Id="rId3" Type="http://schemas.openxmlformats.org/officeDocument/2006/relationships/hyperlink" Target="http://www4.unfccc.int/ndcregistry/PublishedDocuments/Mali%20First/Mali_revised%20NDC.pdf" TargetMode="External"/><Relationship Id="rId12" Type="http://schemas.openxmlformats.org/officeDocument/2006/relationships/hyperlink" Target="http://www4.unfccc.int/ndcregistry/PublishedDocuments/Nepal%20First/Nepal%20First%20NDC.pdf" TargetMode="External"/><Relationship Id="rId17" Type="http://schemas.openxmlformats.org/officeDocument/2006/relationships/hyperlink" Target="http://www4.unfccc.int/ndcregistry/PublishedDocuments/Mauritius%20First/Final%20INDC%20for%20Mauritius%2028%20Sept%202015.pdf" TargetMode="External"/><Relationship Id="rId25" Type="http://schemas.openxmlformats.org/officeDocument/2006/relationships/hyperlink" Target="http://www4.unfccc.int/ndcregistry/PublishedDocuments/Norway%20First/NorwayINDC.pdf" TargetMode="External"/><Relationship Id="rId33" Type="http://schemas.openxmlformats.org/officeDocument/2006/relationships/hyperlink" Target="http://www4.unfccc.int/ndcregistry/PublishedDocuments/Sri%20Lanka%20First/NDCs%20of%20Sri%20Lanka.pdf" TargetMode="External"/><Relationship Id="rId38" Type="http://schemas.openxmlformats.org/officeDocument/2006/relationships/hyperlink" Target="http://www4.unfccc.int/ndcregistry/PublishedDocuments/Togo%20First/INDC%20Togo_english%20version.pdf" TargetMode="External"/><Relationship Id="rId46" Type="http://schemas.openxmlformats.org/officeDocument/2006/relationships/hyperlink" Target="http://www4.unfccc.int/ndcregistry/PublishedDocuments/United%20States%20of%20America%20First/U.S.A.%20First%20NDC%20Submission.pdf" TargetMode="External"/><Relationship Id="rId59" Type="http://schemas.openxmlformats.org/officeDocument/2006/relationships/hyperlink" Target="http://www4.unfccc.int/ndcregistry/PublishedDocuments/Saudi%20Arabia%20First/KSA-INDCs%20English.pdf" TargetMode="External"/><Relationship Id="rId67" Type="http://schemas.openxmlformats.org/officeDocument/2006/relationships/hyperlink" Target="http://www4.unfccc.int/ndcregistry/PublishedDocuments/Qatar%20First/Qatar%20INDCs%20Report%20-English.pdf" TargetMode="External"/><Relationship Id="rId20" Type="http://schemas.openxmlformats.org/officeDocument/2006/relationships/hyperlink" Target="http://www4.unfccc.int/Submissions/INDC/Published%20Documents/Mozambique/1/MOZ_INDC_Final_Version.pdf" TargetMode="External"/><Relationship Id="rId41" Type="http://schemas.openxmlformats.org/officeDocument/2006/relationships/hyperlink" Target="http://www4.unfccc.int/ndcregistry/PublishedDocuments/Turkmenistan%20First/INDC_Turkmenistan.pdf" TargetMode="External"/><Relationship Id="rId54" Type="http://schemas.openxmlformats.org/officeDocument/2006/relationships/hyperlink" Target="http://www4.unfccc.int/ndcregistry/PublishedDocuments/Saint%20Lucia%20First/Saint%20Lucia%27s%20INDC%2018th%20November%202015.pdf" TargetMode="External"/><Relationship Id="rId62" Type="http://schemas.openxmlformats.org/officeDocument/2006/relationships/hyperlink" Target="http://www4.unfccc.int/ndcregistry/PublishedDocuments/Sierra%20Leone%20First/SIERRA%20LEONE%20INDC.pdf" TargetMode="External"/><Relationship Id="rId70" Type="http://schemas.openxmlformats.org/officeDocument/2006/relationships/hyperlink" Target="http://www4.unfccc.int/ndcregistry/PublishedDocuments/Marshall%20Islands%20First/150721%20RMI%20INDC%20JULY%202015%20FINAL%20SUBMITTED.pdf" TargetMode="External"/><Relationship Id="rId75" Type="http://schemas.openxmlformats.org/officeDocument/2006/relationships/hyperlink" Target="http://www4.unfccc.int/ndcregistry/PublishedDocuments/Paraguay%20First/Documento%20INDC%20Paraguay%2001-10-15.pdf" TargetMode="External"/><Relationship Id="rId83" Type="http://schemas.openxmlformats.org/officeDocument/2006/relationships/hyperlink" Target="http://www4.unfccc.int/Submissions/INDC/Published%20Documents/Trinidad%20and%20Tobago/1/Trinidad%20and%20Tobago%20Final%20INDC.pdf" TargetMode="External"/><Relationship Id="rId1" Type="http://schemas.openxmlformats.org/officeDocument/2006/relationships/hyperlink" Target="http://www4.unfccc.int/ndcregistry/PublishedDocuments/Madagascar%20First/Madagascar%20INDC%20Eng.pdf" TargetMode="External"/><Relationship Id="rId6" Type="http://schemas.openxmlformats.org/officeDocument/2006/relationships/hyperlink" Target="http://www4.unfccc.int/ndcregistry/PublishedDocuments/Rwanda%20First/INDC_Rwanda_Nov.2015.pdf" TargetMode="External"/><Relationship Id="rId15" Type="http://schemas.openxmlformats.org/officeDocument/2006/relationships/hyperlink" Target="http://www4.unfccc.int/ndcregistry/PublishedDocuments/Malaysia%20First/INDC%20Malaysia%20Final%2027%20November%202015%20Revised%20Final%20UNFCCC.pdf" TargetMode="External"/><Relationship Id="rId23" Type="http://schemas.openxmlformats.org/officeDocument/2006/relationships/hyperlink" Target="http://www4.unfccc.int/ndcregistry/PublishedDocuments/Niger%20First/Niger-INDC-final_Eng.pdf" TargetMode="External"/><Relationship Id="rId28" Type="http://schemas.openxmlformats.org/officeDocument/2006/relationships/hyperlink" Target="http://www4.unfccc.int/ndcregistry/PublishedDocuments/Panama%20First/PANAMA%20NDC.pdf" TargetMode="External"/><Relationship Id="rId36" Type="http://schemas.openxmlformats.org/officeDocument/2006/relationships/hyperlink" Target="http://www4.unfccc.int/ndcregistry/PublishedDocuments/Tajikistan%20First/INDC-TJK%20final%20ENG.pdf" TargetMode="External"/><Relationship Id="rId49" Type="http://schemas.openxmlformats.org/officeDocument/2006/relationships/hyperlink" Target="http://www4.unfccc.int/Submissions/INDC/Published%20Documents/Venezuela/1/Venezuela%20Diciembre%202015%20(final).pdf" TargetMode="External"/><Relationship Id="rId57" Type="http://schemas.openxmlformats.org/officeDocument/2006/relationships/hyperlink" Target="http://www4.unfccc.int/Submissions/INDC/Published%20Documents/San%20Marino/1/SAN%20MARINO%20INDC%20EN.pdf" TargetMode="External"/><Relationship Id="rId10" Type="http://schemas.openxmlformats.org/officeDocument/2006/relationships/hyperlink" Target="http://www4.unfccc.int/ndcregistry/PublishedDocuments/Uruguay%20First/Uruguay_First%20Nationally%20Determined%20Contribution.pdf" TargetMode="External"/><Relationship Id="rId31" Type="http://schemas.openxmlformats.org/officeDocument/2006/relationships/hyperlink" Target="http://www4.unfccc.int/Submissions/INDC/Published%20Documents/Russia/1/Russian%20Submission%20INDC_eng_rev1.doc" TargetMode="External"/><Relationship Id="rId44" Type="http://schemas.openxmlformats.org/officeDocument/2006/relationships/hyperlink" Target="http://www4.unfccc.int/ndcregistry/PublishedDocuments/United%20Arab%20Emirates%20First/UAE%20INDC%20-%2022%20October.pdf" TargetMode="External"/><Relationship Id="rId52" Type="http://schemas.openxmlformats.org/officeDocument/2006/relationships/hyperlink" Target="http://www4.unfccc.int/ndcregistry/PublishedDocuments/Zimbabwe%20First/Zimbabwe%20First%20NDC.pdf" TargetMode="External"/><Relationship Id="rId60" Type="http://schemas.openxmlformats.org/officeDocument/2006/relationships/hyperlink" Target="http://www4.unfccc.int/ndcregistry/PublishedDocuments/Serbia%20First/Republic_of_Serbia.pdf" TargetMode="External"/><Relationship Id="rId65" Type="http://schemas.openxmlformats.org/officeDocument/2006/relationships/hyperlink" Target="http://www4.unfccc.int/ndcregistry/PublishedDocuments/Somalia%20First/Somalia%27s%20INDCs.pdf" TargetMode="External"/><Relationship Id="rId73" Type="http://schemas.openxmlformats.org/officeDocument/2006/relationships/hyperlink" Target="http://www4.unfccc.int/ndcregistry/PublishedDocuments/Montenegro%20First/INDCSubmission_%20Montenegro.pdf" TargetMode="External"/><Relationship Id="rId78" Type="http://schemas.openxmlformats.org/officeDocument/2006/relationships/hyperlink" Target="http://www4.unfccc.int/ndcregistry/PublishedDocuments/Nauru%20First/Nauru_NDC.pdf" TargetMode="External"/><Relationship Id="rId81" Type="http://schemas.openxmlformats.org/officeDocument/2006/relationships/hyperlink" Target="http://www4.unfccc.int/ndcregistry/PublishedDocuments/Republic%20of%20Korea%20First/INDC%20Submission%20by%20the%20Republic%20of%20Korea%20on%20June%2030.pdf" TargetMode="External"/><Relationship Id="rId86" Type="http://schemas.openxmlformats.org/officeDocument/2006/relationships/drawing" Target="../drawings/drawing2.xml"/><Relationship Id="rId4" Type="http://schemas.openxmlformats.org/officeDocument/2006/relationships/hyperlink" Target="http://www4.unfccc.int/ndcregistry/PublishedDocuments/Morocco%20First/Morocco%20First%20NDC-English.pdf" TargetMode="External"/><Relationship Id="rId9" Type="http://schemas.openxmlformats.org/officeDocument/2006/relationships/hyperlink" Target="http://www4.unfccc.int/ndcregistry/PublishedDocuments/Uganda%20First/INDC%20Uganda%20final%20%2014%20October%20%202015.pdf" TargetMode="External"/><Relationship Id="rId13" Type="http://schemas.openxmlformats.org/officeDocument/2006/relationships/hyperlink" Target="http://www4.unfccc.int/ndcregistry/PublishedDocuments/Liechtenstein%20First/150422_INDC_FL.pdf" TargetMode="External"/><Relationship Id="rId18" Type="http://schemas.openxmlformats.org/officeDocument/2006/relationships/hyperlink" Target="http://www4.unfccc.int/Submissions/INDC/Published%20Documents/Liberia/1/INDC%20Final%20Submission%20Sept%2030%202015.002.pdf" TargetMode="External"/><Relationship Id="rId39" Type="http://schemas.openxmlformats.org/officeDocument/2006/relationships/hyperlink" Target="http://www4.unfccc.int/ndcregistry/PublishedDocuments/Tonga%20First/Tonga%20INDC.pdf" TargetMode="External"/><Relationship Id="rId34" Type="http://schemas.openxmlformats.org/officeDocument/2006/relationships/hyperlink" Target="http://www4.unfccc.int/ndcregistry/PublishedDocuments/Swaziland%20First/Swaziland%27s%20INDC.pdf" TargetMode="External"/><Relationship Id="rId50" Type="http://schemas.openxmlformats.org/officeDocument/2006/relationships/hyperlink" Target="http://www4.unfccc.int/ndcregistry/PublishedDocuments/Viet%20Nam%20First/VIETNAM%27S%20INDC.pdf" TargetMode="External"/><Relationship Id="rId55" Type="http://schemas.openxmlformats.org/officeDocument/2006/relationships/hyperlink" Target="http://www4.unfccc.int/ndcregistry/PublishedDocuments/Saint%20Vincent%20and%20Grenadines%20First/Saint%20Vincent%20and%20the%20Grenadines_NDC.pdf" TargetMode="External"/><Relationship Id="rId76" Type="http://schemas.openxmlformats.org/officeDocument/2006/relationships/hyperlink" Target="http://www4.unfccc.int/ndcregistry/PublishedDocuments/Peru%20First/iNDC%20Per%C3%BA%20english.pdf" TargetMode="External"/><Relationship Id="rId7" Type="http://schemas.openxmlformats.org/officeDocument/2006/relationships/hyperlink" Target="http://www4.unfccc.int/ndcregistry/PublishedDocuments/Sudan%20First/28Oct15-Sudan%20INDC.pdf" TargetMode="External"/><Relationship Id="rId71" Type="http://schemas.openxmlformats.org/officeDocument/2006/relationships/hyperlink" Target="http://www4.unfccc.int/ndcregistry/PublishedDocuments/Monaco%20First/Monaco_INDC.pdf" TargetMode="External"/><Relationship Id="rId2" Type="http://schemas.openxmlformats.org/officeDocument/2006/relationships/hyperlink" Target="http://www4.unfccc.int/ndcregistry/PublishedDocuments/Malawi%20First/MALAWI%20INDC%20SUBMITTED%20TO%20UNFCCC%20REV.pdf" TargetMode="External"/><Relationship Id="rId29" Type="http://schemas.openxmlformats.org/officeDocument/2006/relationships/hyperlink" Target="http://www4.unfccc.int/ndcregistry/PublishedDocuments/Papua%20New%20Guinea%20First/PNG_INDC%20to%20the%20UNFCCC.pdf" TargetMode="External"/><Relationship Id="rId24" Type="http://schemas.openxmlformats.org/officeDocument/2006/relationships/hyperlink" Target="http://www4.unfccc.int/ndcregistry/PublishedDocuments/Nigeria%20First/Approved%20Nigeria%27s%20INDC_271115.pdf" TargetMode="External"/><Relationship Id="rId40" Type="http://schemas.openxmlformats.org/officeDocument/2006/relationships/hyperlink" Target="http://www4.unfccc.int/ndcregistry/PublishedDocuments/Tunisia%20First/INDC-Tunisia-English%20Version.pdf" TargetMode="External"/><Relationship Id="rId45" Type="http://schemas.openxmlformats.org/officeDocument/2006/relationships/hyperlink" Target="http://www4.unfccc.int/Submissions/INDC/Published%20Documents/United%20Republic%20of%20Tanzania%E2%80%8B/1/INDCs_The%20United%20Republic%20of%20Tanzania.pdf" TargetMode="External"/><Relationship Id="rId66" Type="http://schemas.openxmlformats.org/officeDocument/2006/relationships/hyperlink" Target="http://www4.unfccc.int/Submissions/INDC/Published%20Documents/Senegal/1/CPDN%20-%20S%C3%A9n%C3%A9gal.pdf" TargetMode="External"/><Relationship Id="rId61" Type="http://schemas.openxmlformats.org/officeDocument/2006/relationships/hyperlink" Target="http://www4.unfccc.int/ndcregistry/PublishedDocuments/Seychelles%20First/INDC%20of%20Seychelles.pdf" TargetMode="External"/><Relationship Id="rId82" Type="http://schemas.openxmlformats.org/officeDocument/2006/relationships/hyperlink" Target="http://www4.unfccc.int/Submissions/INDC/Published%20Documents/Suriname/1/INDC-2-Suriname%20300915.pdf"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Q528"/>
  <sheetViews>
    <sheetView tabSelected="1" zoomScale="80" zoomScaleNormal="80" zoomScalePageLayoutView="160" workbookViewId="0">
      <pane ySplit="8" topLeftCell="A9" activePane="bottomLeft" state="frozen"/>
      <selection activeCell="H1" sqref="H1"/>
      <selection pane="bottomLeft" activeCell="H3" sqref="H3"/>
    </sheetView>
  </sheetViews>
  <sheetFormatPr defaultColWidth="11.42578125" defaultRowHeight="15"/>
  <cols>
    <col min="1" max="1" width="24.42578125" style="22" customWidth="1"/>
    <col min="2" max="3" width="10.7109375" style="22" customWidth="1"/>
    <col min="4" max="4" width="10.28515625" style="22" customWidth="1"/>
    <col min="5" max="6" width="11.5703125" style="22" customWidth="1"/>
    <col min="7" max="7" width="10.5703125" style="22" customWidth="1"/>
    <col min="8" max="8" width="14.7109375" style="22" customWidth="1"/>
    <col min="9" max="9" width="13.42578125" style="22" customWidth="1"/>
    <col min="10" max="11" width="10.85546875" style="22" customWidth="1"/>
    <col min="12" max="12" width="110.7109375" style="24" customWidth="1"/>
    <col min="13" max="13" width="14.7109375" style="78" customWidth="1"/>
    <col min="14" max="14" width="110.7109375" style="25" customWidth="1"/>
    <col min="15" max="24" width="14.28515625" style="22" customWidth="1"/>
    <col min="25" max="32" width="5.7109375" customWidth="1"/>
    <col min="33" max="33" width="80.85546875" style="41" customWidth="1"/>
    <col min="34" max="34" width="80.85546875" style="44" customWidth="1"/>
    <col min="35" max="45" width="15.42578125" style="100" customWidth="1"/>
    <col min="46" max="46" width="5.85546875" customWidth="1"/>
    <col min="47" max="47" width="5.7109375" style="11" customWidth="1"/>
    <col min="48" max="53" width="5.7109375" customWidth="1"/>
    <col min="54" max="54" width="20" style="19" customWidth="1"/>
    <col min="55" max="55" width="20.7109375" style="19" customWidth="1"/>
    <col min="56" max="56" width="20.28515625" style="19" customWidth="1"/>
    <col min="57" max="57" width="21.5703125" style="74" customWidth="1"/>
    <col min="59" max="59" width="11.42578125" style="79"/>
    <col min="60" max="60" width="18.28515625" customWidth="1"/>
    <col min="61" max="61" width="23.5703125" style="2" customWidth="1"/>
    <col min="62" max="62" width="19" customWidth="1"/>
    <col min="63" max="63" width="20.5703125" style="79" bestFit="1" customWidth="1"/>
    <col min="64" max="64" width="18.85546875" style="96" customWidth="1"/>
    <col min="65" max="65" width="17.7109375" style="79" customWidth="1"/>
    <col min="66" max="66" width="13.85546875" style="96" customWidth="1"/>
    <col min="67" max="67" width="18.7109375" style="79" customWidth="1"/>
    <col min="68" max="68" width="19.140625" customWidth="1"/>
    <col min="69" max="69" width="16.7109375" customWidth="1"/>
    <col min="70" max="70" width="19.85546875" customWidth="1"/>
  </cols>
  <sheetData>
    <row r="1" spans="1:173" ht="65.099999999999994" customHeight="1">
      <c r="A1" s="518"/>
      <c r="B1" s="518"/>
      <c r="C1" s="518"/>
      <c r="L1" s="42"/>
      <c r="M1" s="76"/>
      <c r="Y1" s="130"/>
      <c r="Z1" s="131"/>
      <c r="AA1" s="130"/>
      <c r="AB1" s="132"/>
      <c r="AC1" s="132"/>
      <c r="AD1" s="133"/>
      <c r="AE1" s="133"/>
      <c r="AT1" s="130"/>
      <c r="AU1" s="131"/>
      <c r="AV1" s="130"/>
      <c r="AW1" s="132"/>
      <c r="AX1" s="132"/>
      <c r="AY1" s="133"/>
      <c r="AZ1" s="133"/>
      <c r="BG1" s="79" t="s">
        <v>352</v>
      </c>
    </row>
    <row r="2" spans="1:173" ht="15.75" thickBot="1">
      <c r="A2" s="518"/>
      <c r="B2" s="518"/>
      <c r="C2" s="518"/>
      <c r="L2" s="43"/>
      <c r="M2" s="77"/>
      <c r="N2" s="33"/>
      <c r="Y2" s="130"/>
      <c r="Z2" s="131"/>
      <c r="AA2" s="130"/>
      <c r="AB2" s="132"/>
      <c r="AC2" s="132"/>
      <c r="AD2" s="133"/>
      <c r="AE2" s="133"/>
      <c r="AT2" s="130"/>
      <c r="AU2" s="131"/>
      <c r="AV2" s="130"/>
      <c r="AW2" s="132"/>
      <c r="AX2" s="132"/>
      <c r="AY2" s="133"/>
      <c r="AZ2" s="133"/>
      <c r="BX2" s="1"/>
    </row>
    <row r="3" spans="1:173" ht="15.75" thickBot="1">
      <c r="A3" s="518"/>
      <c r="B3" s="518"/>
      <c r="C3" s="518"/>
      <c r="N3" s="33"/>
      <c r="Y3" s="130"/>
      <c r="Z3" s="131"/>
      <c r="AA3" s="130"/>
      <c r="AB3" s="132"/>
      <c r="AC3" s="132"/>
      <c r="AD3" s="133"/>
      <c r="AE3" s="133"/>
      <c r="AI3" s="97"/>
      <c r="AJ3" s="97"/>
      <c r="AK3" s="97"/>
      <c r="AL3" s="97"/>
      <c r="AM3" s="97"/>
      <c r="AN3" s="97"/>
      <c r="AO3" s="97"/>
      <c r="AP3" s="97"/>
      <c r="AQ3" s="97"/>
      <c r="AR3" s="97"/>
      <c r="AS3" s="97"/>
      <c r="AT3" s="130"/>
      <c r="AU3" s="131"/>
      <c r="AV3" s="130"/>
      <c r="AW3" s="132"/>
      <c r="AX3" s="132"/>
      <c r="AY3" s="133"/>
      <c r="AZ3" s="133"/>
    </row>
    <row r="4" spans="1:173" ht="16.149999999999999" customHeight="1" thickBot="1">
      <c r="A4" s="519"/>
      <c r="B4" s="519"/>
      <c r="C4" s="519"/>
      <c r="D4" s="410" t="s">
        <v>86</v>
      </c>
      <c r="E4" s="411"/>
      <c r="F4" s="411"/>
      <c r="G4" s="411"/>
      <c r="H4" s="411"/>
      <c r="I4" s="411"/>
      <c r="J4" s="411"/>
      <c r="K4" s="411"/>
      <c r="L4" s="411"/>
      <c r="M4" s="411"/>
      <c r="N4" s="411"/>
      <c r="O4" s="411"/>
      <c r="P4" s="411"/>
      <c r="Q4" s="411"/>
      <c r="R4" s="411"/>
      <c r="S4" s="411"/>
      <c r="T4" s="411"/>
      <c r="U4" s="411"/>
      <c r="V4" s="411"/>
      <c r="W4" s="411"/>
      <c r="X4" s="411"/>
      <c r="Y4" s="411"/>
      <c r="Z4" s="411"/>
      <c r="AA4" s="411"/>
      <c r="AB4" s="411"/>
      <c r="AC4" s="411"/>
      <c r="AD4" s="411"/>
      <c r="AE4" s="411"/>
      <c r="AF4" s="412"/>
      <c r="AG4" s="413" t="s">
        <v>826</v>
      </c>
      <c r="AH4" s="414"/>
      <c r="AI4" s="414"/>
      <c r="AJ4" s="414"/>
      <c r="AK4" s="414"/>
      <c r="AL4" s="414"/>
      <c r="AM4" s="414"/>
      <c r="AN4" s="414"/>
      <c r="AO4" s="414"/>
      <c r="AP4" s="414"/>
      <c r="AQ4" s="414"/>
      <c r="AR4" s="414"/>
      <c r="AS4" s="414"/>
      <c r="AT4" s="414"/>
      <c r="AU4" s="414"/>
      <c r="AV4" s="414"/>
      <c r="AW4" s="414"/>
      <c r="AX4" s="414"/>
      <c r="AY4" s="414"/>
      <c r="AZ4" s="414"/>
      <c r="BA4" s="415"/>
      <c r="BB4" s="417" t="s">
        <v>827</v>
      </c>
      <c r="BC4" s="418"/>
      <c r="BD4" s="418"/>
      <c r="BE4" s="418"/>
      <c r="BF4" s="418"/>
      <c r="BG4" s="418"/>
      <c r="BH4" s="418"/>
      <c r="BI4" s="418"/>
      <c r="BJ4" s="418"/>
      <c r="BK4" s="419"/>
      <c r="BL4" s="420" t="s">
        <v>828</v>
      </c>
      <c r="BM4" s="421"/>
      <c r="BN4" s="421"/>
      <c r="BO4" s="422"/>
      <c r="BP4" s="14"/>
      <c r="BQ4" s="13"/>
      <c r="BR4" s="14"/>
      <c r="BS4" s="13"/>
      <c r="BT4" s="14"/>
      <c r="BU4" s="13"/>
      <c r="BV4" s="14"/>
      <c r="BW4" s="13"/>
      <c r="BX4" s="14"/>
      <c r="BY4" s="13"/>
      <c r="BZ4" s="14"/>
      <c r="CA4" s="13"/>
      <c r="CB4" s="14"/>
      <c r="CC4" s="13"/>
      <c r="CD4" s="14"/>
      <c r="CE4" s="13"/>
      <c r="CF4" s="14"/>
      <c r="CG4" s="13"/>
      <c r="CH4" s="14"/>
      <c r="CI4" s="14"/>
      <c r="CJ4" s="14"/>
      <c r="CK4" s="14"/>
      <c r="CL4" s="14"/>
      <c r="CM4" s="14"/>
      <c r="CN4" s="14"/>
      <c r="CO4" s="14"/>
      <c r="CP4" s="14"/>
      <c r="CQ4" s="13"/>
      <c r="CR4" s="14"/>
      <c r="CS4" s="13"/>
      <c r="CT4" s="14"/>
      <c r="CU4" s="13"/>
      <c r="CV4" s="14"/>
      <c r="CW4" s="13"/>
      <c r="CX4" s="14"/>
      <c r="CY4" s="13"/>
      <c r="CZ4" s="14"/>
      <c r="DA4" s="13"/>
      <c r="DB4" s="14"/>
      <c r="DC4" s="13"/>
      <c r="DD4" s="14"/>
      <c r="DE4" s="13"/>
      <c r="DF4" s="14"/>
      <c r="DG4" s="13"/>
      <c r="DH4" s="14"/>
      <c r="DI4" s="13"/>
      <c r="DJ4" s="14"/>
      <c r="DK4" s="13"/>
      <c r="DL4" s="14"/>
      <c r="DM4" s="13"/>
      <c r="DN4" s="14"/>
      <c r="DO4" s="13"/>
      <c r="DP4" s="14"/>
      <c r="DQ4" s="13"/>
      <c r="DR4" s="14"/>
      <c r="DS4" s="13"/>
      <c r="DT4" s="14"/>
      <c r="DU4" s="13"/>
      <c r="DV4" s="14"/>
      <c r="DW4" s="13"/>
      <c r="DX4" s="14"/>
      <c r="DY4" s="13"/>
      <c r="DZ4" s="14"/>
      <c r="EA4" s="13"/>
      <c r="EB4" s="14"/>
      <c r="EC4" s="13"/>
      <c r="ED4" s="14"/>
      <c r="EE4" s="13"/>
      <c r="EF4" s="14"/>
      <c r="EG4" s="13"/>
      <c r="EH4" s="14"/>
      <c r="EI4" s="13"/>
      <c r="EJ4" s="14"/>
      <c r="EK4" s="13"/>
      <c r="EL4" s="14"/>
      <c r="EM4" s="13"/>
      <c r="EN4" s="14"/>
      <c r="EO4" s="13"/>
      <c r="EP4" s="14"/>
      <c r="EQ4" s="13"/>
      <c r="ER4" s="14"/>
      <c r="ES4" s="13"/>
      <c r="ET4" s="14"/>
      <c r="EU4" s="13"/>
      <c r="EV4" s="14"/>
      <c r="EW4" s="13"/>
      <c r="EX4" s="14"/>
      <c r="EY4" s="13"/>
      <c r="EZ4" s="14"/>
      <c r="FA4" s="13"/>
      <c r="FB4" s="14"/>
      <c r="FC4" s="13"/>
      <c r="FD4" s="14"/>
      <c r="FE4" s="13"/>
      <c r="FF4" s="14"/>
      <c r="FG4" s="13"/>
      <c r="FH4" s="14"/>
      <c r="FI4" s="13"/>
      <c r="FJ4" s="14"/>
      <c r="FK4" s="13"/>
      <c r="FL4" s="13"/>
      <c r="FM4" s="13"/>
      <c r="FN4" s="13"/>
      <c r="FO4" s="13"/>
      <c r="FP4" s="13"/>
      <c r="FQ4" s="13"/>
    </row>
    <row r="5" spans="1:173" ht="16.149999999999999" customHeight="1" thickBot="1">
      <c r="A5" s="423" t="s">
        <v>0</v>
      </c>
      <c r="B5" s="436" t="s">
        <v>336</v>
      </c>
      <c r="C5" s="473" t="s">
        <v>831</v>
      </c>
      <c r="D5" s="431" t="s">
        <v>337</v>
      </c>
      <c r="E5" s="431"/>
      <c r="F5" s="431"/>
      <c r="G5" s="431"/>
      <c r="H5" s="434" t="s">
        <v>339</v>
      </c>
      <c r="I5" s="435"/>
      <c r="J5" s="431" t="s">
        <v>340</v>
      </c>
      <c r="K5" s="433"/>
      <c r="L5" s="408" t="s">
        <v>341</v>
      </c>
      <c r="M5" s="409"/>
      <c r="N5" s="409"/>
      <c r="O5" s="409"/>
      <c r="P5" s="352"/>
      <c r="Q5" s="372"/>
      <c r="R5" s="372"/>
      <c r="S5" s="352"/>
      <c r="T5" s="352"/>
      <c r="U5" s="372"/>
      <c r="V5" s="372"/>
      <c r="W5" s="372"/>
      <c r="X5" s="352"/>
      <c r="Y5" s="408" t="s">
        <v>346</v>
      </c>
      <c r="Z5" s="409"/>
      <c r="AA5" s="409"/>
      <c r="AB5" s="409"/>
      <c r="AC5" s="409"/>
      <c r="AD5" s="409"/>
      <c r="AE5" s="409"/>
      <c r="AF5" s="481"/>
      <c r="AG5" s="416" t="s">
        <v>342</v>
      </c>
      <c r="AH5" s="416"/>
      <c r="AI5" s="416"/>
      <c r="AJ5" s="353"/>
      <c r="AK5" s="373"/>
      <c r="AL5" s="373"/>
      <c r="AM5" s="354"/>
      <c r="AN5" s="368"/>
      <c r="AO5" s="368"/>
      <c r="AP5" s="368"/>
      <c r="AQ5" s="368"/>
      <c r="AR5" s="368"/>
      <c r="AS5" s="368"/>
      <c r="AT5" s="439" t="s">
        <v>351</v>
      </c>
      <c r="AU5" s="440"/>
      <c r="AV5" s="440"/>
      <c r="AW5" s="440"/>
      <c r="AX5" s="440"/>
      <c r="AY5" s="440"/>
      <c r="AZ5" s="440"/>
      <c r="BA5" s="441"/>
      <c r="BB5" s="453" t="s">
        <v>73</v>
      </c>
      <c r="BC5" s="454"/>
      <c r="BD5" s="444" t="s">
        <v>353</v>
      </c>
      <c r="BE5" s="445"/>
      <c r="BF5" s="445"/>
      <c r="BG5" s="445"/>
      <c r="BH5" s="445" t="s">
        <v>354</v>
      </c>
      <c r="BI5" s="445"/>
      <c r="BJ5" s="445"/>
      <c r="BK5" s="446"/>
      <c r="BL5" s="447"/>
      <c r="BM5" s="448"/>
      <c r="BN5" s="448"/>
      <c r="BO5" s="449"/>
      <c r="BP5" s="15"/>
      <c r="BQ5" s="15"/>
      <c r="BR5" s="15"/>
      <c r="BS5" s="15"/>
      <c r="BT5" s="15"/>
      <c r="BU5" s="15"/>
      <c r="BV5" s="15"/>
      <c r="BW5" s="15"/>
      <c r="BX5" s="15"/>
      <c r="BY5" s="15"/>
      <c r="BZ5" s="15"/>
      <c r="CA5" s="15"/>
      <c r="CB5" s="15"/>
      <c r="CC5" s="15"/>
      <c r="CD5" s="15"/>
      <c r="CE5" s="15"/>
      <c r="CF5" s="1"/>
      <c r="CG5" s="15"/>
      <c r="CH5" s="15"/>
      <c r="CI5" s="15"/>
      <c r="CJ5" s="15"/>
      <c r="CK5" s="15"/>
      <c r="CL5" s="15"/>
      <c r="CM5" s="15"/>
      <c r="CN5" s="15"/>
      <c r="CO5" s="15"/>
      <c r="CP5" s="15"/>
      <c r="CQ5" s="15"/>
      <c r="CR5" s="15"/>
      <c r="CS5" s="15"/>
      <c r="CT5" s="15"/>
      <c r="CU5" s="15"/>
      <c r="CV5" s="15"/>
      <c r="CW5" s="15"/>
      <c r="CX5" s="15"/>
      <c r="CY5" s="15"/>
      <c r="CZ5" s="15"/>
      <c r="DA5" s="15"/>
      <c r="DB5" s="15"/>
      <c r="DC5" s="15"/>
      <c r="DD5" s="15"/>
      <c r="DE5" s="15"/>
      <c r="DF5" s="15"/>
      <c r="DG5" s="15"/>
      <c r="DH5" s="15"/>
      <c r="DI5" s="15"/>
      <c r="DJ5" s="15"/>
      <c r="DK5" s="15"/>
      <c r="DL5" s="15"/>
      <c r="DM5" s="15"/>
      <c r="DN5" s="15"/>
      <c r="DO5" s="15"/>
      <c r="DP5" s="15"/>
      <c r="DQ5" s="15"/>
      <c r="DR5" s="15"/>
      <c r="DS5" s="15"/>
      <c r="DT5" s="15"/>
      <c r="DU5" s="15"/>
      <c r="DV5" s="15"/>
      <c r="DW5" s="15"/>
      <c r="DX5" s="15"/>
      <c r="DY5" s="15"/>
      <c r="DZ5" s="15"/>
      <c r="EA5" s="15"/>
      <c r="EB5" s="15"/>
      <c r="EC5" s="15"/>
      <c r="ED5" s="15"/>
      <c r="EE5" s="15"/>
      <c r="EF5" s="15"/>
      <c r="EG5" s="15"/>
      <c r="EH5" s="15"/>
      <c r="EI5" s="15"/>
      <c r="EJ5" s="15"/>
      <c r="EK5" s="15"/>
      <c r="EL5" s="15"/>
      <c r="EM5" s="15"/>
      <c r="EN5" s="15"/>
      <c r="EO5" s="15"/>
      <c r="EP5" s="15"/>
      <c r="EQ5" s="15"/>
      <c r="ER5" s="15"/>
      <c r="ES5" s="15"/>
      <c r="ET5" s="15"/>
      <c r="EU5" s="15"/>
      <c r="EV5" s="15"/>
      <c r="EW5" s="15"/>
      <c r="EX5" s="15"/>
      <c r="EY5" s="15"/>
      <c r="EZ5" s="15"/>
      <c r="FA5" s="15"/>
      <c r="FB5" s="15"/>
      <c r="FC5" s="15"/>
      <c r="FD5" s="15"/>
      <c r="FE5" s="15"/>
      <c r="FF5" s="15"/>
      <c r="FG5" s="15"/>
      <c r="FH5" s="15"/>
      <c r="FI5" s="15"/>
      <c r="FJ5" s="15"/>
      <c r="FK5" s="15"/>
      <c r="FL5" s="15"/>
      <c r="FM5" s="15"/>
      <c r="FN5" s="452"/>
      <c r="FO5" s="452"/>
      <c r="FP5" s="15"/>
      <c r="FQ5" s="451"/>
    </row>
    <row r="6" spans="1:173" ht="39" customHeight="1">
      <c r="A6" s="424"/>
      <c r="B6" s="437"/>
      <c r="C6" s="474"/>
      <c r="D6" s="429" t="s">
        <v>1</v>
      </c>
      <c r="E6" s="427" t="s">
        <v>2</v>
      </c>
      <c r="F6" s="427" t="s">
        <v>3</v>
      </c>
      <c r="G6" s="427" t="s">
        <v>853</v>
      </c>
      <c r="H6" s="427" t="s">
        <v>4</v>
      </c>
      <c r="I6" s="427" t="s">
        <v>5</v>
      </c>
      <c r="J6" s="432" t="s">
        <v>338</v>
      </c>
      <c r="K6" s="426" t="s">
        <v>6</v>
      </c>
      <c r="L6" s="198" t="s">
        <v>343</v>
      </c>
      <c r="M6" s="220" t="s">
        <v>679</v>
      </c>
      <c r="N6" s="217" t="s">
        <v>344</v>
      </c>
      <c r="O6" s="356" t="s">
        <v>679</v>
      </c>
      <c r="P6" s="367" t="s">
        <v>832</v>
      </c>
      <c r="Q6" s="367" t="s">
        <v>846</v>
      </c>
      <c r="R6" s="367" t="s">
        <v>847</v>
      </c>
      <c r="S6" s="367" t="s">
        <v>833</v>
      </c>
      <c r="T6" s="367" t="s">
        <v>837</v>
      </c>
      <c r="U6" s="367" t="s">
        <v>839</v>
      </c>
      <c r="V6" s="367" t="s">
        <v>840</v>
      </c>
      <c r="W6" s="367" t="s">
        <v>841</v>
      </c>
      <c r="X6" s="367" t="s">
        <v>838</v>
      </c>
      <c r="Y6" s="478" t="s">
        <v>11</v>
      </c>
      <c r="Z6" s="457" t="s">
        <v>7</v>
      </c>
      <c r="AA6" s="457" t="s">
        <v>8</v>
      </c>
      <c r="AB6" s="455" t="s">
        <v>326</v>
      </c>
      <c r="AC6" s="457" t="s">
        <v>327</v>
      </c>
      <c r="AD6" s="457" t="s">
        <v>9</v>
      </c>
      <c r="AE6" s="455" t="s">
        <v>10</v>
      </c>
      <c r="AF6" s="466" t="s">
        <v>328</v>
      </c>
      <c r="AG6" s="205" t="s">
        <v>349</v>
      </c>
      <c r="AH6" s="206" t="s">
        <v>350</v>
      </c>
      <c r="AI6" s="256" t="s">
        <v>679</v>
      </c>
      <c r="AJ6" s="369" t="s">
        <v>844</v>
      </c>
      <c r="AK6" s="369" t="s">
        <v>848</v>
      </c>
      <c r="AL6" s="369" t="s">
        <v>849</v>
      </c>
      <c r="AM6" s="369" t="s">
        <v>845</v>
      </c>
      <c r="AN6" s="369" t="s">
        <v>835</v>
      </c>
      <c r="AO6" s="369" t="s">
        <v>843</v>
      </c>
      <c r="AP6" s="369" t="s">
        <v>842</v>
      </c>
      <c r="AQ6" s="369" t="s">
        <v>851</v>
      </c>
      <c r="AR6" s="369" t="s">
        <v>852</v>
      </c>
      <c r="AS6" s="369" t="s">
        <v>850</v>
      </c>
      <c r="AT6" s="464" t="s">
        <v>11</v>
      </c>
      <c r="AU6" s="462" t="s">
        <v>7</v>
      </c>
      <c r="AV6" s="462" t="s">
        <v>8</v>
      </c>
      <c r="AW6" s="470" t="s">
        <v>326</v>
      </c>
      <c r="AX6" s="462" t="s">
        <v>327</v>
      </c>
      <c r="AY6" s="462" t="s">
        <v>9</v>
      </c>
      <c r="AZ6" s="470" t="s">
        <v>10</v>
      </c>
      <c r="BA6" s="468" t="s">
        <v>328</v>
      </c>
      <c r="BB6" s="460" t="s">
        <v>76</v>
      </c>
      <c r="BC6" s="459" t="s">
        <v>72</v>
      </c>
      <c r="BD6" s="430" t="s">
        <v>338</v>
      </c>
      <c r="BE6" s="428"/>
      <c r="BF6" s="428" t="s">
        <v>6</v>
      </c>
      <c r="BG6" s="428"/>
      <c r="BH6" s="428" t="s">
        <v>338</v>
      </c>
      <c r="BI6" s="428"/>
      <c r="BJ6" s="428" t="s">
        <v>6</v>
      </c>
      <c r="BK6" s="476"/>
      <c r="BL6" s="442" t="s">
        <v>338</v>
      </c>
      <c r="BM6" s="443"/>
      <c r="BN6" s="443" t="s">
        <v>6</v>
      </c>
      <c r="BO6" s="477"/>
      <c r="BP6" s="450"/>
      <c r="BQ6" s="450"/>
      <c r="BR6" s="450"/>
      <c r="BS6" s="461"/>
      <c r="BT6" s="450"/>
      <c r="BU6" s="461"/>
      <c r="BV6" s="450"/>
      <c r="BW6" s="461"/>
      <c r="BX6" s="450"/>
      <c r="BY6" s="461"/>
      <c r="BZ6" s="450"/>
      <c r="CA6" s="461"/>
      <c r="CB6" s="450"/>
      <c r="CC6" s="461"/>
      <c r="CD6" s="450"/>
      <c r="CE6" s="461"/>
      <c r="CF6" s="450"/>
      <c r="CG6" s="461"/>
      <c r="CH6" s="450"/>
      <c r="CI6" s="450"/>
      <c r="CJ6" s="450"/>
      <c r="CK6" s="450"/>
      <c r="CL6" s="450"/>
      <c r="CM6" s="450"/>
      <c r="CN6" s="450"/>
      <c r="CO6" s="450"/>
      <c r="CP6" s="450"/>
      <c r="CQ6" s="461"/>
      <c r="CR6" s="450"/>
      <c r="CS6" s="461"/>
      <c r="CT6" s="450"/>
      <c r="CU6" s="461"/>
      <c r="CV6" s="450"/>
      <c r="CW6" s="461"/>
      <c r="CX6" s="450"/>
      <c r="CY6" s="461"/>
      <c r="CZ6" s="450"/>
      <c r="DA6" s="461"/>
      <c r="DB6" s="450"/>
      <c r="DC6" s="461"/>
      <c r="DD6" s="450"/>
      <c r="DE6" s="461"/>
      <c r="DF6" s="450"/>
      <c r="DG6" s="461"/>
      <c r="DH6" s="450"/>
      <c r="DI6" s="461"/>
      <c r="DJ6" s="450"/>
      <c r="DK6" s="461"/>
      <c r="DL6" s="450"/>
      <c r="DM6" s="461"/>
      <c r="DN6" s="450"/>
      <c r="DO6" s="461"/>
      <c r="DP6" s="450"/>
      <c r="DQ6" s="461"/>
      <c r="DR6" s="450"/>
      <c r="DS6" s="461"/>
      <c r="DT6" s="450"/>
      <c r="DU6" s="461"/>
      <c r="DV6" s="450"/>
      <c r="DW6" s="461"/>
      <c r="DX6" s="450"/>
      <c r="DY6" s="461"/>
      <c r="DZ6" s="450"/>
      <c r="EA6" s="461"/>
      <c r="EB6" s="450"/>
      <c r="EC6" s="461"/>
      <c r="ED6" s="450"/>
      <c r="EE6" s="461"/>
      <c r="EF6" s="450"/>
      <c r="EG6" s="461"/>
      <c r="EH6" s="450"/>
      <c r="EI6" s="461"/>
      <c r="EJ6" s="450"/>
      <c r="EK6" s="461"/>
      <c r="EL6" s="450"/>
      <c r="EM6" s="461"/>
      <c r="EN6" s="450"/>
      <c r="EO6" s="461"/>
      <c r="EP6" s="450"/>
      <c r="EQ6" s="461"/>
      <c r="ER6" s="450"/>
      <c r="ES6" s="461"/>
      <c r="ET6" s="450"/>
      <c r="EU6" s="461"/>
      <c r="EV6" s="450"/>
      <c r="EW6" s="461"/>
      <c r="EX6" s="450"/>
      <c r="EY6" s="461"/>
      <c r="EZ6" s="450"/>
      <c r="FA6" s="461"/>
      <c r="FB6" s="450"/>
      <c r="FC6" s="461"/>
      <c r="FD6" s="450"/>
      <c r="FE6" s="461"/>
      <c r="FF6" s="450"/>
      <c r="FG6" s="461"/>
      <c r="FH6" s="450"/>
      <c r="FI6" s="461"/>
      <c r="FJ6" s="450"/>
      <c r="FK6" s="461"/>
      <c r="FL6" s="461"/>
      <c r="FM6" s="461"/>
      <c r="FN6" s="472"/>
      <c r="FO6" s="472"/>
      <c r="FP6" s="461"/>
      <c r="FQ6" s="451"/>
    </row>
    <row r="7" spans="1:173" ht="40.15" customHeight="1" thickBot="1">
      <c r="A7" s="425"/>
      <c r="B7" s="438"/>
      <c r="C7" s="475"/>
      <c r="D7" s="430"/>
      <c r="E7" s="428"/>
      <c r="F7" s="428"/>
      <c r="G7" s="428"/>
      <c r="H7" s="428"/>
      <c r="I7" s="428"/>
      <c r="J7" s="432"/>
      <c r="K7" s="426"/>
      <c r="L7" s="34" t="s">
        <v>345</v>
      </c>
      <c r="M7" s="221" t="s">
        <v>673</v>
      </c>
      <c r="N7" s="218" t="s">
        <v>356</v>
      </c>
      <c r="O7" s="357" t="s">
        <v>673</v>
      </c>
      <c r="P7" s="357" t="s">
        <v>673</v>
      </c>
      <c r="Q7" s="357" t="s">
        <v>673</v>
      </c>
      <c r="R7" s="357" t="s">
        <v>673</v>
      </c>
      <c r="S7" s="357" t="s">
        <v>673</v>
      </c>
      <c r="T7" s="357" t="s">
        <v>673</v>
      </c>
      <c r="U7" s="357" t="s">
        <v>673</v>
      </c>
      <c r="V7" s="357" t="s">
        <v>673</v>
      </c>
      <c r="W7" s="357" t="s">
        <v>673</v>
      </c>
      <c r="X7" s="357" t="s">
        <v>673</v>
      </c>
      <c r="Y7" s="479"/>
      <c r="Z7" s="458"/>
      <c r="AA7" s="458"/>
      <c r="AB7" s="456"/>
      <c r="AC7" s="458"/>
      <c r="AD7" s="458"/>
      <c r="AE7" s="456"/>
      <c r="AF7" s="467"/>
      <c r="AG7" s="199" t="s">
        <v>347</v>
      </c>
      <c r="AH7" s="203" t="s">
        <v>348</v>
      </c>
      <c r="AI7" s="257" t="s">
        <v>830</v>
      </c>
      <c r="AJ7" s="257" t="s">
        <v>830</v>
      </c>
      <c r="AK7" s="257" t="s">
        <v>830</v>
      </c>
      <c r="AL7" s="257" t="s">
        <v>830</v>
      </c>
      <c r="AM7" s="257" t="s">
        <v>830</v>
      </c>
      <c r="AN7" s="257" t="s">
        <v>830</v>
      </c>
      <c r="AO7" s="257" t="s">
        <v>830</v>
      </c>
      <c r="AP7" s="257" t="s">
        <v>830</v>
      </c>
      <c r="AQ7" s="257" t="s">
        <v>830</v>
      </c>
      <c r="AR7" s="257" t="s">
        <v>830</v>
      </c>
      <c r="AS7" s="257" t="s">
        <v>830</v>
      </c>
      <c r="AT7" s="465"/>
      <c r="AU7" s="463"/>
      <c r="AV7" s="463"/>
      <c r="AW7" s="471"/>
      <c r="AX7" s="463"/>
      <c r="AY7" s="463"/>
      <c r="AZ7" s="471"/>
      <c r="BA7" s="469"/>
      <c r="BB7" s="460"/>
      <c r="BC7" s="459"/>
      <c r="BD7" s="208" t="s">
        <v>355</v>
      </c>
      <c r="BE7" s="202" t="s">
        <v>19</v>
      </c>
      <c r="BF7" s="202" t="s">
        <v>355</v>
      </c>
      <c r="BG7" s="202" t="s">
        <v>19</v>
      </c>
      <c r="BH7" s="202" t="s">
        <v>355</v>
      </c>
      <c r="BI7" s="202" t="s">
        <v>19</v>
      </c>
      <c r="BJ7" s="202" t="s">
        <v>355</v>
      </c>
      <c r="BK7" s="279" t="s">
        <v>19</v>
      </c>
      <c r="BL7" s="260" t="s">
        <v>355</v>
      </c>
      <c r="BM7" s="210" t="s">
        <v>19</v>
      </c>
      <c r="BN7" s="209" t="s">
        <v>355</v>
      </c>
      <c r="BO7" s="211" t="s">
        <v>19</v>
      </c>
      <c r="BP7" s="450"/>
      <c r="BQ7" s="450"/>
      <c r="BR7" s="450"/>
      <c r="BS7" s="461"/>
      <c r="BT7" s="450"/>
      <c r="BU7" s="461"/>
      <c r="BV7" s="450"/>
      <c r="BW7" s="461"/>
      <c r="BX7" s="450"/>
      <c r="BY7" s="461"/>
      <c r="BZ7" s="450"/>
      <c r="CA7" s="461"/>
      <c r="CB7" s="450"/>
      <c r="CC7" s="461"/>
      <c r="CD7" s="450"/>
      <c r="CE7" s="461"/>
      <c r="CF7" s="450"/>
      <c r="CG7" s="461"/>
      <c r="CH7" s="450"/>
      <c r="CI7" s="450"/>
      <c r="CJ7" s="450"/>
      <c r="CK7" s="450"/>
      <c r="CL7" s="450"/>
      <c r="CM7" s="450"/>
      <c r="CN7" s="450"/>
      <c r="CO7" s="450"/>
      <c r="CP7" s="450"/>
      <c r="CQ7" s="461"/>
      <c r="CR7" s="450"/>
      <c r="CS7" s="461"/>
      <c r="CT7" s="450"/>
      <c r="CU7" s="461"/>
      <c r="CV7" s="450"/>
      <c r="CW7" s="461"/>
      <c r="CX7" s="450"/>
      <c r="CY7" s="461"/>
      <c r="CZ7" s="450"/>
      <c r="DA7" s="461"/>
      <c r="DB7" s="450"/>
      <c r="DC7" s="461"/>
      <c r="DD7" s="450"/>
      <c r="DE7" s="461"/>
      <c r="DF7" s="450"/>
      <c r="DG7" s="461"/>
      <c r="DH7" s="450"/>
      <c r="DI7" s="461"/>
      <c r="DJ7" s="450"/>
      <c r="DK7" s="461"/>
      <c r="DL7" s="450"/>
      <c r="DM7" s="461"/>
      <c r="DN7" s="450"/>
      <c r="DO7" s="461"/>
      <c r="DP7" s="450"/>
      <c r="DQ7" s="461"/>
      <c r="DR7" s="450"/>
      <c r="DS7" s="461"/>
      <c r="DT7" s="450"/>
      <c r="DU7" s="461"/>
      <c r="DV7" s="450"/>
      <c r="DW7" s="461"/>
      <c r="DX7" s="450"/>
      <c r="DY7" s="461"/>
      <c r="DZ7" s="450"/>
      <c r="EA7" s="461"/>
      <c r="EB7" s="450"/>
      <c r="EC7" s="461"/>
      <c r="ED7" s="450"/>
      <c r="EE7" s="461"/>
      <c r="EF7" s="450"/>
      <c r="EG7" s="461"/>
      <c r="EH7" s="450"/>
      <c r="EI7" s="461"/>
      <c r="EJ7" s="450"/>
      <c r="EK7" s="461"/>
      <c r="EL7" s="450"/>
      <c r="EM7" s="461"/>
      <c r="EN7" s="450"/>
      <c r="EO7" s="461"/>
      <c r="EP7" s="450"/>
      <c r="EQ7" s="461"/>
      <c r="ER7" s="450"/>
      <c r="ES7" s="461"/>
      <c r="ET7" s="450"/>
      <c r="EU7" s="461"/>
      <c r="EV7" s="450"/>
      <c r="EW7" s="461"/>
      <c r="EX7" s="450"/>
      <c r="EY7" s="461"/>
      <c r="EZ7" s="450"/>
      <c r="FA7" s="461"/>
      <c r="FB7" s="450"/>
      <c r="FC7" s="461"/>
      <c r="FD7" s="450"/>
      <c r="FE7" s="461"/>
      <c r="FF7" s="450"/>
      <c r="FG7" s="461"/>
      <c r="FH7" s="450"/>
      <c r="FI7" s="461"/>
      <c r="FJ7" s="450"/>
      <c r="FK7" s="461"/>
      <c r="FL7" s="461"/>
      <c r="FM7" s="461"/>
      <c r="FN7" s="472"/>
      <c r="FO7" s="472"/>
      <c r="FP7" s="461"/>
      <c r="FQ7" s="451"/>
    </row>
    <row r="8" spans="1:173" ht="26.25" customHeight="1" thickBot="1">
      <c r="A8" s="32" t="s">
        <v>64</v>
      </c>
      <c r="B8" s="82" t="s">
        <v>370</v>
      </c>
      <c r="C8" s="82"/>
      <c r="D8" s="162" t="s">
        <v>31</v>
      </c>
      <c r="E8" s="31" t="s">
        <v>66</v>
      </c>
      <c r="F8" s="31" t="s">
        <v>52</v>
      </c>
      <c r="G8" s="31"/>
      <c r="H8" s="31" t="s">
        <v>34</v>
      </c>
      <c r="I8" s="31" t="s">
        <v>35</v>
      </c>
      <c r="J8" s="31" t="s">
        <v>369</v>
      </c>
      <c r="K8" s="200" t="s">
        <v>32</v>
      </c>
      <c r="L8" s="47" t="s">
        <v>81</v>
      </c>
      <c r="M8" s="222"/>
      <c r="N8" s="219" t="s">
        <v>80</v>
      </c>
      <c r="O8" s="404"/>
      <c r="P8" s="404"/>
      <c r="Q8" s="404"/>
      <c r="R8" s="404"/>
      <c r="S8" s="404"/>
      <c r="T8" s="404"/>
      <c r="U8" s="404"/>
      <c r="V8" s="404"/>
      <c r="W8" s="404"/>
      <c r="X8" s="404"/>
      <c r="Y8" s="480"/>
      <c r="Z8" s="458"/>
      <c r="AA8" s="458"/>
      <c r="AB8" s="456"/>
      <c r="AC8" s="458"/>
      <c r="AD8" s="458"/>
      <c r="AE8" s="456"/>
      <c r="AF8" s="467"/>
      <c r="AG8" s="45" t="s">
        <v>70</v>
      </c>
      <c r="AH8" s="46" t="s">
        <v>71</v>
      </c>
      <c r="AI8" s="204"/>
      <c r="AJ8" s="355"/>
      <c r="AK8" s="355"/>
      <c r="AL8" s="355"/>
      <c r="AM8" s="355"/>
      <c r="AN8" s="355"/>
      <c r="AO8" s="355"/>
      <c r="AP8" s="355"/>
      <c r="AQ8" s="355"/>
      <c r="AR8" s="355"/>
      <c r="AS8" s="355"/>
      <c r="AT8" s="465"/>
      <c r="AU8" s="463"/>
      <c r="AV8" s="463"/>
      <c r="AW8" s="471"/>
      <c r="AX8" s="463"/>
      <c r="AY8" s="463"/>
      <c r="AZ8" s="471"/>
      <c r="BA8" s="469"/>
      <c r="BB8" s="35" t="s">
        <v>74</v>
      </c>
      <c r="BC8" s="37" t="s">
        <v>75</v>
      </c>
      <c r="BD8" s="48" t="s">
        <v>357</v>
      </c>
      <c r="BE8" s="75" t="s">
        <v>358</v>
      </c>
      <c r="BF8" s="36" t="s">
        <v>359</v>
      </c>
      <c r="BG8" s="80" t="s">
        <v>360</v>
      </c>
      <c r="BH8" s="36" t="s">
        <v>361</v>
      </c>
      <c r="BI8" s="75" t="s">
        <v>362</v>
      </c>
      <c r="BJ8" s="36" t="s">
        <v>363</v>
      </c>
      <c r="BK8" s="81" t="s">
        <v>364</v>
      </c>
      <c r="BL8" s="261" t="s">
        <v>365</v>
      </c>
      <c r="BM8" s="80" t="s">
        <v>366</v>
      </c>
      <c r="BN8" s="120" t="s">
        <v>367</v>
      </c>
      <c r="BO8" s="81" t="s">
        <v>368</v>
      </c>
      <c r="BP8" s="14"/>
      <c r="BQ8" s="13"/>
      <c r="BR8" s="14"/>
      <c r="BS8" s="13"/>
      <c r="BT8" s="14"/>
      <c r="BU8" s="13"/>
      <c r="BV8" s="14"/>
      <c r="BW8" s="13"/>
      <c r="BX8" s="14"/>
      <c r="BY8" s="13"/>
      <c r="BZ8" s="14"/>
      <c r="CA8" s="13"/>
      <c r="CB8" s="14"/>
      <c r="CC8" s="13"/>
      <c r="CD8" s="14"/>
      <c r="CE8" s="13"/>
      <c r="CF8" s="14"/>
      <c r="CG8" s="13"/>
      <c r="CH8" s="14"/>
      <c r="CI8" s="14"/>
      <c r="CJ8" s="14"/>
      <c r="CK8" s="14"/>
      <c r="CL8" s="14"/>
      <c r="CM8" s="14"/>
      <c r="CN8" s="14"/>
      <c r="CO8" s="14"/>
      <c r="CP8" s="14"/>
      <c r="CQ8" s="13"/>
      <c r="CR8" s="14"/>
      <c r="CS8" s="13"/>
      <c r="CT8" s="14"/>
      <c r="CU8" s="13"/>
      <c r="CV8" s="14"/>
      <c r="CW8" s="13"/>
      <c r="CX8" s="14"/>
      <c r="CY8" s="13"/>
      <c r="CZ8" s="14"/>
      <c r="DA8" s="13"/>
      <c r="DB8" s="14"/>
      <c r="DC8" s="13"/>
      <c r="DD8" s="14"/>
      <c r="DE8" s="13"/>
      <c r="DF8" s="14"/>
      <c r="DG8" s="13"/>
      <c r="DH8" s="14"/>
      <c r="DI8" s="13"/>
      <c r="DJ8" s="14"/>
      <c r="DK8" s="13"/>
      <c r="DL8" s="14"/>
      <c r="DM8" s="13"/>
      <c r="DN8" s="14"/>
      <c r="DO8" s="13"/>
      <c r="DP8" s="14"/>
      <c r="DQ8" s="13"/>
      <c r="DR8" s="14"/>
      <c r="DS8" s="13"/>
      <c r="DT8" s="14"/>
      <c r="DU8" s="13"/>
      <c r="DV8" s="14"/>
      <c r="DW8" s="13"/>
      <c r="DX8" s="14"/>
      <c r="DY8" s="13"/>
      <c r="DZ8" s="14"/>
      <c r="EA8" s="13"/>
      <c r="EB8" s="14"/>
      <c r="EC8" s="13"/>
      <c r="ED8" s="14"/>
      <c r="EE8" s="13"/>
      <c r="EF8" s="14"/>
      <c r="EG8" s="13"/>
      <c r="EH8" s="14"/>
      <c r="EI8" s="13"/>
      <c r="EJ8" s="14"/>
      <c r="EK8" s="13"/>
      <c r="EL8" s="14"/>
      <c r="EM8" s="13"/>
      <c r="EN8" s="14"/>
      <c r="EO8" s="13"/>
      <c r="EP8" s="14"/>
      <c r="EQ8" s="13"/>
      <c r="ER8" s="14"/>
      <c r="ES8" s="13"/>
      <c r="ET8" s="14"/>
      <c r="EU8" s="13"/>
      <c r="EV8" s="14"/>
      <c r="EW8" s="13"/>
      <c r="EX8" s="14"/>
      <c r="EY8" s="13"/>
      <c r="EZ8" s="14"/>
      <c r="FA8" s="13"/>
      <c r="FB8" s="14"/>
      <c r="FC8" s="13"/>
      <c r="FD8" s="14"/>
      <c r="FE8" s="13"/>
      <c r="FF8" s="14"/>
      <c r="FG8" s="13"/>
      <c r="FH8" s="14"/>
      <c r="FI8" s="13"/>
      <c r="FJ8" s="14"/>
      <c r="FK8" s="13"/>
      <c r="FL8" s="13"/>
      <c r="FM8" s="13"/>
      <c r="FN8" s="16"/>
      <c r="FO8" s="13"/>
      <c r="FP8" s="17"/>
      <c r="FQ8" s="18"/>
    </row>
    <row r="9" spans="1:173" ht="194.25" customHeight="1" thickBot="1">
      <c r="A9" s="193" t="s">
        <v>237</v>
      </c>
      <c r="B9" s="197">
        <f t="shared" ref="B9:B72" si="0">IF(D9+F9&gt;0,1,0)</f>
        <v>1</v>
      </c>
      <c r="C9" s="71">
        <f t="shared" ref="C9:C40" si="1">IF(D9+G9+J9+K9&gt;0,1,0)</f>
        <v>1</v>
      </c>
      <c r="D9" s="163">
        <v>1</v>
      </c>
      <c r="E9" s="136">
        <v>0</v>
      </c>
      <c r="F9" s="136">
        <v>0</v>
      </c>
      <c r="G9" s="136">
        <f t="shared" ref="G9:G72" si="2">IF(AND(D9=1,F9=1),1,0)</f>
        <v>0</v>
      </c>
      <c r="H9" s="23">
        <v>0</v>
      </c>
      <c r="I9" s="136">
        <v>1</v>
      </c>
      <c r="J9" s="23">
        <v>1</v>
      </c>
      <c r="K9" s="138">
        <v>0</v>
      </c>
      <c r="L9" s="154" t="s">
        <v>652</v>
      </c>
      <c r="M9" s="223">
        <v>0</v>
      </c>
      <c r="N9" s="165" t="s">
        <v>674</v>
      </c>
      <c r="O9" s="230">
        <v>0</v>
      </c>
      <c r="P9" s="166">
        <f>IF(M9+O9&gt;0,1,0)</f>
        <v>0</v>
      </c>
      <c r="Q9" s="166">
        <f>IF(AND(M9=1,O9=0), 1, 0)</f>
        <v>0</v>
      </c>
      <c r="R9" s="166">
        <f>IF(AND(M9=0,O9=1), 1, 0)</f>
        <v>0</v>
      </c>
      <c r="S9" s="166">
        <f t="shared" ref="S9:S72" si="3">IF(AND(P9=0,SUM(J9:K9)&gt;0),1,0)</f>
        <v>1</v>
      </c>
      <c r="T9" s="370">
        <f t="shared" ref="T9:T72" si="4">IF(AND(S9=1,J9=1),1,0)</f>
        <v>1</v>
      </c>
      <c r="U9" s="370">
        <f>IF(AND(S9=1,J9=1,K9=0),1,0)</f>
        <v>1</v>
      </c>
      <c r="V9" s="370">
        <f>IF(AND(S9=1,K9=1,J9=0),1,0)</f>
        <v>0</v>
      </c>
      <c r="W9" s="370">
        <f>IF(AND(S9=1,K9=1,J9=1),1,0)</f>
        <v>0</v>
      </c>
      <c r="X9" s="166">
        <f>IF(AND(S9=1,K9=1),1,0)</f>
        <v>0</v>
      </c>
      <c r="Y9" s="163">
        <v>0</v>
      </c>
      <c r="Z9" s="136">
        <v>0</v>
      </c>
      <c r="AA9" s="136">
        <v>0</v>
      </c>
      <c r="AB9" s="136">
        <v>0</v>
      </c>
      <c r="AC9" s="136">
        <v>0</v>
      </c>
      <c r="AD9" s="136">
        <v>0</v>
      </c>
      <c r="AE9" s="136">
        <v>0</v>
      </c>
      <c r="AF9" s="138">
        <v>0</v>
      </c>
      <c r="AG9" s="156"/>
      <c r="AH9" s="134" t="s">
        <v>678</v>
      </c>
      <c r="AI9" s="135">
        <v>1</v>
      </c>
      <c r="AJ9" s="135">
        <f t="shared" ref="AJ9:AJ40" si="5">IF(AND(AI9=1,AG9&lt;&gt;""),1,0)</f>
        <v>0</v>
      </c>
      <c r="AK9" s="135">
        <f t="shared" ref="AK9:AK72" si="6">IF(AND(AJ9=1,AM9=0),1,0)</f>
        <v>0</v>
      </c>
      <c r="AL9" s="135">
        <f>IF(AND(AM9=1,AJ9=0),1,0)</f>
        <v>1</v>
      </c>
      <c r="AM9" s="135">
        <f t="shared" ref="AM9:AM40" si="7">IF(AND(AI9=1,AG9="",AH9&lt;&gt;""),1,0)</f>
        <v>1</v>
      </c>
      <c r="AN9" s="135">
        <f t="shared" ref="AN9:AN24" si="8">IF(AND(AI9=0,(AT9+AU9+AV9+AW9+AX9+AY9+AZ9+BA9)&gt;0),1,0)</f>
        <v>0</v>
      </c>
      <c r="AO9" s="135">
        <f t="shared" ref="AO9:AO40" si="9">IF(AND(AP9=1,AS9=1),1,0)</f>
        <v>0</v>
      </c>
      <c r="AP9" s="135">
        <f t="shared" ref="AP9:AP40" si="10">IF(AND(AN9=1,AG9&lt;&gt;""),1,0)</f>
        <v>0</v>
      </c>
      <c r="AQ9" s="135"/>
      <c r="AR9" s="135"/>
      <c r="AS9" s="135">
        <f t="shared" ref="AS9:AS40" si="11">IF(AND(AN9=1,AH9&lt;&gt;""),1,0)</f>
        <v>0</v>
      </c>
      <c r="AT9" s="163">
        <v>1</v>
      </c>
      <c r="AU9" s="137">
        <v>0</v>
      </c>
      <c r="AV9" s="136">
        <v>1</v>
      </c>
      <c r="AW9" s="136">
        <v>0</v>
      </c>
      <c r="AX9" s="136">
        <v>0</v>
      </c>
      <c r="AY9" s="136">
        <v>0</v>
      </c>
      <c r="AZ9" s="136">
        <v>0</v>
      </c>
      <c r="BA9" s="138">
        <v>1</v>
      </c>
      <c r="BB9" s="280">
        <f>Detailed!B8</f>
        <v>0</v>
      </c>
      <c r="BC9" s="297">
        <f>Detailed!C8</f>
        <v>0</v>
      </c>
      <c r="BD9" s="281">
        <f>Detailed!D8</f>
        <v>0</v>
      </c>
      <c r="BE9" s="282">
        <f>Detailed!E8</f>
        <v>0</v>
      </c>
      <c r="BF9" s="281">
        <f>Detailed!F8</f>
        <v>0</v>
      </c>
      <c r="BG9" s="263">
        <f>Detailed!G8</f>
        <v>0</v>
      </c>
      <c r="BH9" s="281">
        <f>Detailed!H8</f>
        <v>0</v>
      </c>
      <c r="BI9" s="282">
        <f>Detailed!I8</f>
        <v>0</v>
      </c>
      <c r="BJ9" s="281">
        <f>Detailed!J8</f>
        <v>0</v>
      </c>
      <c r="BK9" s="283">
        <f>Detailed!K8</f>
        <v>0</v>
      </c>
      <c r="BL9" s="262">
        <f>Detailed!L8</f>
        <v>0</v>
      </c>
      <c r="BM9" s="263">
        <f>Detailed!M8</f>
        <v>0</v>
      </c>
      <c r="BN9" s="264">
        <f>Detailed!N8</f>
        <v>5560954.5454545459</v>
      </c>
      <c r="BO9" s="265">
        <f>Detailed!K8</f>
        <v>0</v>
      </c>
    </row>
    <row r="10" spans="1:173" ht="30" customHeight="1" thickBot="1">
      <c r="A10" s="193" t="s">
        <v>238</v>
      </c>
      <c r="B10" s="197">
        <f t="shared" si="0"/>
        <v>0</v>
      </c>
      <c r="C10" s="71">
        <f t="shared" si="1"/>
        <v>0</v>
      </c>
      <c r="D10" s="163">
        <v>0</v>
      </c>
      <c r="E10" s="136">
        <v>1</v>
      </c>
      <c r="F10" s="136">
        <v>0</v>
      </c>
      <c r="G10" s="136">
        <f t="shared" si="2"/>
        <v>0</v>
      </c>
      <c r="H10" s="136">
        <v>0</v>
      </c>
      <c r="I10" s="136">
        <v>0</v>
      </c>
      <c r="J10" s="136">
        <v>0</v>
      </c>
      <c r="K10" s="138">
        <v>0</v>
      </c>
      <c r="L10" s="154"/>
      <c r="M10" s="223">
        <v>0</v>
      </c>
      <c r="N10" s="157"/>
      <c r="O10" s="358">
        <v>0</v>
      </c>
      <c r="P10" s="166">
        <f t="shared" ref="P10:P73" si="12">IF(M10+O10&gt;0,1,0)</f>
        <v>0</v>
      </c>
      <c r="Q10" s="166">
        <f t="shared" ref="Q10:Q73" si="13">IF(AND(M10=1,O10=0), 1, 0)</f>
        <v>0</v>
      </c>
      <c r="R10" s="166">
        <f t="shared" ref="R10:R73" si="14">IF(AND(M10=0,O10=1), 1, 0)</f>
        <v>0</v>
      </c>
      <c r="S10" s="166">
        <f t="shared" si="3"/>
        <v>0</v>
      </c>
      <c r="T10" s="370">
        <f t="shared" si="4"/>
        <v>0</v>
      </c>
      <c r="U10" s="370">
        <f t="shared" ref="U10:U73" si="15">IF(AND(S10=1,J10=1,K10=0),1,0)</f>
        <v>0</v>
      </c>
      <c r="V10" s="370">
        <f t="shared" ref="V10:V73" si="16">IF(AND(S10=1,K10=1,J10=0),1,0)</f>
        <v>0</v>
      </c>
      <c r="W10" s="370">
        <f t="shared" ref="W10:W73" si="17">IF(AND(S10=1,K10=1,J10=1),1,0)</f>
        <v>0</v>
      </c>
      <c r="X10" s="166">
        <f t="shared" ref="X10:X73" si="18">IF(AND(S10=1,K10=1),1,0)</f>
        <v>0</v>
      </c>
      <c r="Y10" s="163">
        <v>0</v>
      </c>
      <c r="Z10" s="136">
        <v>0</v>
      </c>
      <c r="AA10" s="136">
        <v>0</v>
      </c>
      <c r="AB10" s="136">
        <v>0</v>
      </c>
      <c r="AC10" s="136">
        <v>0</v>
      </c>
      <c r="AD10" s="136">
        <v>0</v>
      </c>
      <c r="AE10" s="136">
        <v>0</v>
      </c>
      <c r="AF10" s="138">
        <v>0</v>
      </c>
      <c r="AG10" s="156"/>
      <c r="AH10" s="134"/>
      <c r="AI10" s="135">
        <v>0</v>
      </c>
      <c r="AJ10" s="135">
        <f t="shared" si="5"/>
        <v>0</v>
      </c>
      <c r="AK10" s="135">
        <f t="shared" si="6"/>
        <v>0</v>
      </c>
      <c r="AL10" s="135">
        <f t="shared" ref="AL10:AL73" si="19">IF(AND(AM10=1,AJ10=0),1,0)</f>
        <v>0</v>
      </c>
      <c r="AM10" s="135">
        <f t="shared" si="7"/>
        <v>0</v>
      </c>
      <c r="AN10" s="135">
        <f t="shared" si="8"/>
        <v>0</v>
      </c>
      <c r="AO10" s="135">
        <f t="shared" si="9"/>
        <v>0</v>
      </c>
      <c r="AP10" s="135">
        <f t="shared" si="10"/>
        <v>0</v>
      </c>
      <c r="AQ10" s="135"/>
      <c r="AR10" s="135"/>
      <c r="AS10" s="135">
        <f t="shared" si="11"/>
        <v>0</v>
      </c>
      <c r="AT10" s="163">
        <v>0</v>
      </c>
      <c r="AU10" s="137">
        <v>0</v>
      </c>
      <c r="AV10" s="136">
        <v>0</v>
      </c>
      <c r="AW10" s="136">
        <v>0</v>
      </c>
      <c r="AX10" s="136">
        <v>0</v>
      </c>
      <c r="AY10" s="136">
        <v>0</v>
      </c>
      <c r="AZ10" s="136">
        <v>0</v>
      </c>
      <c r="BA10" s="138">
        <v>0</v>
      </c>
      <c r="BB10" s="280">
        <f>Detailed!B9</f>
        <v>0</v>
      </c>
      <c r="BC10" s="297">
        <f>Detailed!C9</f>
        <v>0</v>
      </c>
      <c r="BD10" s="281">
        <f>Detailed!D9</f>
        <v>0</v>
      </c>
      <c r="BE10" s="282">
        <f>Detailed!E9</f>
        <v>0</v>
      </c>
      <c r="BF10" s="281">
        <f>Detailed!F9</f>
        <v>0</v>
      </c>
      <c r="BG10" s="263">
        <f>Detailed!G9</f>
        <v>0</v>
      </c>
      <c r="BH10" s="281">
        <f>Detailed!H9</f>
        <v>0</v>
      </c>
      <c r="BI10" s="282">
        <f>Detailed!I9</f>
        <v>0</v>
      </c>
      <c r="BJ10" s="281">
        <f>Detailed!J9</f>
        <v>0</v>
      </c>
      <c r="BK10" s="283">
        <f>Detailed!K9</f>
        <v>0</v>
      </c>
      <c r="BL10" s="266">
        <f>Detailed!L9</f>
        <v>0</v>
      </c>
      <c r="BM10" s="267">
        <f>Detailed!M9</f>
        <v>0</v>
      </c>
      <c r="BN10" s="264">
        <f>Detailed!N9</f>
        <v>0</v>
      </c>
      <c r="BO10" s="265">
        <f>Detailed!K9</f>
        <v>0</v>
      </c>
    </row>
    <row r="11" spans="1:173" ht="179.25" customHeight="1" thickBot="1">
      <c r="A11" s="193" t="s">
        <v>239</v>
      </c>
      <c r="B11" s="197">
        <f t="shared" si="0"/>
        <v>1</v>
      </c>
      <c r="C11" s="71">
        <f t="shared" si="1"/>
        <v>1</v>
      </c>
      <c r="D11" s="163">
        <v>1</v>
      </c>
      <c r="E11" s="136">
        <v>0</v>
      </c>
      <c r="F11" s="136">
        <v>0</v>
      </c>
      <c r="G11" s="136">
        <f t="shared" si="2"/>
        <v>0</v>
      </c>
      <c r="H11" s="136">
        <v>0</v>
      </c>
      <c r="I11" s="136">
        <v>1</v>
      </c>
      <c r="J11" s="167">
        <v>1</v>
      </c>
      <c r="K11" s="138">
        <v>0</v>
      </c>
      <c r="L11" s="154" t="s">
        <v>680</v>
      </c>
      <c r="M11" s="223">
        <v>1</v>
      </c>
      <c r="N11" s="157"/>
      <c r="O11" s="358">
        <v>0</v>
      </c>
      <c r="P11" s="166">
        <f t="shared" si="12"/>
        <v>1</v>
      </c>
      <c r="Q11" s="166">
        <f t="shared" si="13"/>
        <v>1</v>
      </c>
      <c r="R11" s="166">
        <f t="shared" si="14"/>
        <v>0</v>
      </c>
      <c r="S11" s="166">
        <f t="shared" si="3"/>
        <v>0</v>
      </c>
      <c r="T11" s="370">
        <f t="shared" si="4"/>
        <v>0</v>
      </c>
      <c r="U11" s="370">
        <f t="shared" si="15"/>
        <v>0</v>
      </c>
      <c r="V11" s="370">
        <f t="shared" si="16"/>
        <v>0</v>
      </c>
      <c r="W11" s="370">
        <f t="shared" si="17"/>
        <v>0</v>
      </c>
      <c r="X11" s="166">
        <f t="shared" si="18"/>
        <v>0</v>
      </c>
      <c r="Y11" s="163">
        <v>1</v>
      </c>
      <c r="Z11" s="136">
        <v>1</v>
      </c>
      <c r="AA11" s="136">
        <v>0</v>
      </c>
      <c r="AB11" s="136">
        <v>0</v>
      </c>
      <c r="AC11" s="136">
        <v>0</v>
      </c>
      <c r="AD11" s="136">
        <v>0</v>
      </c>
      <c r="AE11" s="136">
        <v>0</v>
      </c>
      <c r="AF11" s="138">
        <v>0</v>
      </c>
      <c r="AG11" s="247" t="s">
        <v>334</v>
      </c>
      <c r="AH11" s="134"/>
      <c r="AI11" s="135">
        <v>0</v>
      </c>
      <c r="AJ11" s="135">
        <f t="shared" si="5"/>
        <v>0</v>
      </c>
      <c r="AK11" s="135">
        <f t="shared" si="6"/>
        <v>0</v>
      </c>
      <c r="AL11" s="135">
        <f t="shared" si="19"/>
        <v>0</v>
      </c>
      <c r="AM11" s="135">
        <f t="shared" si="7"/>
        <v>0</v>
      </c>
      <c r="AN11" s="135">
        <f t="shared" si="8"/>
        <v>0</v>
      </c>
      <c r="AO11" s="135">
        <f t="shared" si="9"/>
        <v>0</v>
      </c>
      <c r="AP11" s="135">
        <f t="shared" si="10"/>
        <v>0</v>
      </c>
      <c r="AQ11" s="135"/>
      <c r="AR11" s="135"/>
      <c r="AS11" s="135">
        <f t="shared" si="11"/>
        <v>0</v>
      </c>
      <c r="AT11" s="163">
        <v>0</v>
      </c>
      <c r="AU11" s="137">
        <v>0</v>
      </c>
      <c r="AV11" s="136">
        <v>0</v>
      </c>
      <c r="AW11" s="136">
        <v>0</v>
      </c>
      <c r="AX11" s="136">
        <v>0</v>
      </c>
      <c r="AY11" s="136">
        <v>0</v>
      </c>
      <c r="AZ11" s="136">
        <v>0</v>
      </c>
      <c r="BA11" s="138">
        <v>0</v>
      </c>
      <c r="BB11" s="280">
        <f>Detailed!B10</f>
        <v>1245000</v>
      </c>
      <c r="BC11" s="297">
        <f>Detailed!C10</f>
        <v>0</v>
      </c>
      <c r="BD11" s="281">
        <f>Detailed!D10</f>
        <v>0</v>
      </c>
      <c r="BE11" s="282">
        <f>Detailed!E10</f>
        <v>0</v>
      </c>
      <c r="BF11" s="281">
        <f>Detailed!F10</f>
        <v>0</v>
      </c>
      <c r="BG11" s="263">
        <f>Detailed!G10</f>
        <v>0</v>
      </c>
      <c r="BH11" s="281">
        <f>Detailed!H10</f>
        <v>1245000</v>
      </c>
      <c r="BI11" s="282">
        <f>Detailed!I10</f>
        <v>0</v>
      </c>
      <c r="BJ11" s="281">
        <f>Detailed!J10</f>
        <v>0</v>
      </c>
      <c r="BK11" s="283">
        <f>Detailed!K10</f>
        <v>0</v>
      </c>
      <c r="BL11" s="266">
        <f>Detailed!L10</f>
        <v>0</v>
      </c>
      <c r="BM11" s="267">
        <f>Detailed!M10</f>
        <v>0</v>
      </c>
      <c r="BN11" s="264">
        <f>Detailed!N10</f>
        <v>0</v>
      </c>
      <c r="BO11" s="265">
        <f>Detailed!K10</f>
        <v>0</v>
      </c>
    </row>
    <row r="12" spans="1:173" ht="39" customHeight="1" thickBot="1">
      <c r="A12" s="193" t="s">
        <v>240</v>
      </c>
      <c r="B12" s="197">
        <f t="shared" si="0"/>
        <v>0</v>
      </c>
      <c r="C12" s="71">
        <f t="shared" si="1"/>
        <v>0</v>
      </c>
      <c r="D12" s="168"/>
      <c r="E12" s="136">
        <v>1</v>
      </c>
      <c r="F12" s="136">
        <v>0</v>
      </c>
      <c r="G12" s="136">
        <f t="shared" si="2"/>
        <v>0</v>
      </c>
      <c r="H12" s="136">
        <v>0</v>
      </c>
      <c r="I12" s="136">
        <v>0</v>
      </c>
      <c r="J12" s="136">
        <v>0</v>
      </c>
      <c r="K12" s="138">
        <v>0</v>
      </c>
      <c r="L12" s="154"/>
      <c r="M12" s="223">
        <v>0</v>
      </c>
      <c r="N12" s="157"/>
      <c r="O12" s="358">
        <v>0</v>
      </c>
      <c r="P12" s="166">
        <f t="shared" si="12"/>
        <v>0</v>
      </c>
      <c r="Q12" s="166">
        <f t="shared" si="13"/>
        <v>0</v>
      </c>
      <c r="R12" s="166">
        <f t="shared" si="14"/>
        <v>0</v>
      </c>
      <c r="S12" s="166">
        <f t="shared" si="3"/>
        <v>0</v>
      </c>
      <c r="T12" s="370">
        <f t="shared" si="4"/>
        <v>0</v>
      </c>
      <c r="U12" s="370">
        <f t="shared" si="15"/>
        <v>0</v>
      </c>
      <c r="V12" s="370">
        <f t="shared" si="16"/>
        <v>0</v>
      </c>
      <c r="W12" s="370">
        <f t="shared" si="17"/>
        <v>0</v>
      </c>
      <c r="X12" s="166">
        <f t="shared" si="18"/>
        <v>0</v>
      </c>
      <c r="Y12" s="163">
        <v>0</v>
      </c>
      <c r="Z12" s="136">
        <v>0</v>
      </c>
      <c r="AA12" s="136">
        <v>0</v>
      </c>
      <c r="AB12" s="136">
        <v>0</v>
      </c>
      <c r="AC12" s="136">
        <v>0</v>
      </c>
      <c r="AD12" s="136">
        <v>0</v>
      </c>
      <c r="AE12" s="136">
        <v>0</v>
      </c>
      <c r="AF12" s="138">
        <v>0</v>
      </c>
      <c r="AG12" s="156"/>
      <c r="AH12" s="134"/>
      <c r="AI12" s="135">
        <v>0</v>
      </c>
      <c r="AJ12" s="135">
        <f t="shared" si="5"/>
        <v>0</v>
      </c>
      <c r="AK12" s="135">
        <f t="shared" si="6"/>
        <v>0</v>
      </c>
      <c r="AL12" s="135">
        <f t="shared" si="19"/>
        <v>0</v>
      </c>
      <c r="AM12" s="135">
        <f t="shared" si="7"/>
        <v>0</v>
      </c>
      <c r="AN12" s="135">
        <f t="shared" si="8"/>
        <v>0</v>
      </c>
      <c r="AO12" s="135">
        <f t="shared" si="9"/>
        <v>0</v>
      </c>
      <c r="AP12" s="135">
        <f t="shared" si="10"/>
        <v>0</v>
      </c>
      <c r="AQ12" s="135"/>
      <c r="AR12" s="135"/>
      <c r="AS12" s="135">
        <f t="shared" si="11"/>
        <v>0</v>
      </c>
      <c r="AT12" s="163">
        <v>0</v>
      </c>
      <c r="AU12" s="137">
        <v>0</v>
      </c>
      <c r="AV12" s="136">
        <v>0</v>
      </c>
      <c r="AW12" s="136">
        <v>0</v>
      </c>
      <c r="AX12" s="136">
        <v>0</v>
      </c>
      <c r="AY12" s="136">
        <v>0</v>
      </c>
      <c r="AZ12" s="136">
        <v>0</v>
      </c>
      <c r="BA12" s="138">
        <v>0</v>
      </c>
      <c r="BB12" s="280">
        <f>Detailed!B11</f>
        <v>0</v>
      </c>
      <c r="BC12" s="297">
        <f>Detailed!C11</f>
        <v>0</v>
      </c>
      <c r="BD12" s="281">
        <f>Detailed!D11</f>
        <v>0</v>
      </c>
      <c r="BE12" s="282">
        <f>Detailed!E11</f>
        <v>0</v>
      </c>
      <c r="BF12" s="281">
        <f>Detailed!F11</f>
        <v>0</v>
      </c>
      <c r="BG12" s="263">
        <f>Detailed!G11</f>
        <v>0</v>
      </c>
      <c r="BH12" s="281">
        <f>Detailed!H11</f>
        <v>0</v>
      </c>
      <c r="BI12" s="282">
        <f>Detailed!I11</f>
        <v>0</v>
      </c>
      <c r="BJ12" s="281">
        <f>Detailed!J11</f>
        <v>0</v>
      </c>
      <c r="BK12" s="283">
        <f>Detailed!K11</f>
        <v>0</v>
      </c>
      <c r="BL12" s="266">
        <f>Detailed!L11</f>
        <v>0</v>
      </c>
      <c r="BM12" s="267">
        <f>Detailed!M11</f>
        <v>0</v>
      </c>
      <c r="BN12" s="264">
        <f>Detailed!N11</f>
        <v>0</v>
      </c>
      <c r="BO12" s="265">
        <f>Detailed!K11</f>
        <v>0</v>
      </c>
    </row>
    <row r="13" spans="1:173" ht="405.75" customHeight="1" thickBot="1">
      <c r="A13" s="193" t="s">
        <v>241</v>
      </c>
      <c r="B13" s="197">
        <f t="shared" si="0"/>
        <v>1</v>
      </c>
      <c r="C13" s="71">
        <f t="shared" si="1"/>
        <v>1</v>
      </c>
      <c r="D13" s="169">
        <v>1</v>
      </c>
      <c r="E13" s="23">
        <v>0</v>
      </c>
      <c r="F13" s="23">
        <v>1</v>
      </c>
      <c r="G13" s="136">
        <f t="shared" si="2"/>
        <v>1</v>
      </c>
      <c r="H13" s="23">
        <v>1</v>
      </c>
      <c r="I13" s="23">
        <v>1</v>
      </c>
      <c r="J13" s="23">
        <v>1</v>
      </c>
      <c r="K13" s="153">
        <v>1</v>
      </c>
      <c r="L13" s="154" t="s">
        <v>681</v>
      </c>
      <c r="M13" s="223">
        <v>1</v>
      </c>
      <c r="N13" s="170" t="s">
        <v>682</v>
      </c>
      <c r="O13" s="359">
        <v>0</v>
      </c>
      <c r="P13" s="166">
        <f t="shared" si="12"/>
        <v>1</v>
      </c>
      <c r="Q13" s="166">
        <f t="shared" si="13"/>
        <v>1</v>
      </c>
      <c r="R13" s="166">
        <f t="shared" si="14"/>
        <v>0</v>
      </c>
      <c r="S13" s="166">
        <f t="shared" si="3"/>
        <v>0</v>
      </c>
      <c r="T13" s="370">
        <f t="shared" si="4"/>
        <v>0</v>
      </c>
      <c r="U13" s="370">
        <f t="shared" si="15"/>
        <v>0</v>
      </c>
      <c r="V13" s="370">
        <f t="shared" si="16"/>
        <v>0</v>
      </c>
      <c r="W13" s="370">
        <f t="shared" si="17"/>
        <v>0</v>
      </c>
      <c r="X13" s="166">
        <f t="shared" si="18"/>
        <v>0</v>
      </c>
      <c r="Y13" s="163">
        <v>1</v>
      </c>
      <c r="Z13" s="136">
        <v>0</v>
      </c>
      <c r="AA13" s="136">
        <v>0</v>
      </c>
      <c r="AB13" s="136">
        <v>0</v>
      </c>
      <c r="AC13" s="136">
        <v>1</v>
      </c>
      <c r="AD13" s="136">
        <v>1</v>
      </c>
      <c r="AE13" s="136">
        <v>0</v>
      </c>
      <c r="AF13" s="138">
        <v>0</v>
      </c>
      <c r="AG13" s="134"/>
      <c r="AH13" s="134"/>
      <c r="AI13" s="135">
        <v>0</v>
      </c>
      <c r="AJ13" s="135">
        <f t="shared" si="5"/>
        <v>0</v>
      </c>
      <c r="AK13" s="135">
        <f t="shared" si="6"/>
        <v>0</v>
      </c>
      <c r="AL13" s="135">
        <f t="shared" si="19"/>
        <v>0</v>
      </c>
      <c r="AM13" s="135">
        <f t="shared" si="7"/>
        <v>0</v>
      </c>
      <c r="AN13" s="135">
        <f t="shared" si="8"/>
        <v>0</v>
      </c>
      <c r="AO13" s="135">
        <f t="shared" si="9"/>
        <v>0</v>
      </c>
      <c r="AP13" s="135">
        <f t="shared" si="10"/>
        <v>0</v>
      </c>
      <c r="AQ13" s="135"/>
      <c r="AR13" s="135"/>
      <c r="AS13" s="135">
        <f t="shared" si="11"/>
        <v>0</v>
      </c>
      <c r="AT13" s="173">
        <v>0</v>
      </c>
      <c r="AU13" s="137">
        <v>0</v>
      </c>
      <c r="AV13" s="136">
        <v>0</v>
      </c>
      <c r="AW13" s="136">
        <v>0</v>
      </c>
      <c r="AX13" s="136">
        <v>0</v>
      </c>
      <c r="AY13" s="136">
        <v>0</v>
      </c>
      <c r="AZ13" s="136">
        <v>0</v>
      </c>
      <c r="BA13" s="138">
        <v>0</v>
      </c>
      <c r="BB13" s="280">
        <f>Detailed!B12</f>
        <v>25000</v>
      </c>
      <c r="BC13" s="297">
        <f>Detailed!C12</f>
        <v>0</v>
      </c>
      <c r="BD13" s="281">
        <f>Detailed!D12</f>
        <v>0</v>
      </c>
      <c r="BE13" s="282">
        <f>Detailed!E12</f>
        <v>0</v>
      </c>
      <c r="BF13" s="281">
        <f>Detailed!F12</f>
        <v>0</v>
      </c>
      <c r="BG13" s="263">
        <f>Detailed!G12</f>
        <v>0</v>
      </c>
      <c r="BH13" s="281">
        <f>Detailed!H12</f>
        <v>25000</v>
      </c>
      <c r="BI13" s="282">
        <f>Detailed!I12</f>
        <v>0</v>
      </c>
      <c r="BJ13" s="281">
        <f>Detailed!J12</f>
        <v>0</v>
      </c>
      <c r="BK13" s="283">
        <f>Detailed!K12</f>
        <v>0</v>
      </c>
      <c r="BL13" s="266">
        <f>Detailed!L12</f>
        <v>0</v>
      </c>
      <c r="BM13" s="267">
        <f>Detailed!M12</f>
        <v>0</v>
      </c>
      <c r="BN13" s="264">
        <f>Detailed!N12</f>
        <v>0</v>
      </c>
      <c r="BO13" s="265">
        <f>Detailed!K12</f>
        <v>0</v>
      </c>
    </row>
    <row r="14" spans="1:173" ht="88.5" customHeight="1" thickBot="1">
      <c r="A14" s="194" t="s">
        <v>242</v>
      </c>
      <c r="B14" s="197">
        <f t="shared" si="0"/>
        <v>1</v>
      </c>
      <c r="C14" s="71">
        <f t="shared" si="1"/>
        <v>1</v>
      </c>
      <c r="D14" s="163">
        <v>0</v>
      </c>
      <c r="E14" s="136">
        <v>0</v>
      </c>
      <c r="F14" s="136">
        <v>1</v>
      </c>
      <c r="G14" s="136">
        <f t="shared" si="2"/>
        <v>0</v>
      </c>
      <c r="H14" s="136">
        <v>0</v>
      </c>
      <c r="I14" s="136">
        <v>1</v>
      </c>
      <c r="J14" s="167">
        <v>1</v>
      </c>
      <c r="K14" s="138">
        <v>0</v>
      </c>
      <c r="L14" s="224" t="s">
        <v>683</v>
      </c>
      <c r="M14" s="225">
        <v>0</v>
      </c>
      <c r="N14" s="171"/>
      <c r="O14" s="360">
        <v>0</v>
      </c>
      <c r="P14" s="166">
        <f t="shared" si="12"/>
        <v>0</v>
      </c>
      <c r="Q14" s="166">
        <f t="shared" si="13"/>
        <v>0</v>
      </c>
      <c r="R14" s="166">
        <f t="shared" si="14"/>
        <v>0</v>
      </c>
      <c r="S14" s="166">
        <f t="shared" si="3"/>
        <v>1</v>
      </c>
      <c r="T14" s="370">
        <f t="shared" si="4"/>
        <v>1</v>
      </c>
      <c r="U14" s="370">
        <f t="shared" si="15"/>
        <v>1</v>
      </c>
      <c r="V14" s="370">
        <f t="shared" si="16"/>
        <v>0</v>
      </c>
      <c r="W14" s="370">
        <f t="shared" si="17"/>
        <v>0</v>
      </c>
      <c r="X14" s="166">
        <f t="shared" si="18"/>
        <v>0</v>
      </c>
      <c r="Y14" s="163">
        <v>0</v>
      </c>
      <c r="Z14" s="136">
        <v>0</v>
      </c>
      <c r="AA14" s="136">
        <v>0</v>
      </c>
      <c r="AB14" s="136">
        <v>1</v>
      </c>
      <c r="AC14" s="136">
        <v>0</v>
      </c>
      <c r="AD14" s="136">
        <v>0</v>
      </c>
      <c r="AE14" s="136">
        <v>0</v>
      </c>
      <c r="AF14" s="138">
        <v>0</v>
      </c>
      <c r="AG14" s="156"/>
      <c r="AH14" s="134"/>
      <c r="AI14" s="135">
        <v>0</v>
      </c>
      <c r="AJ14" s="135">
        <f t="shared" si="5"/>
        <v>0</v>
      </c>
      <c r="AK14" s="135">
        <f t="shared" si="6"/>
        <v>0</v>
      </c>
      <c r="AL14" s="135">
        <f t="shared" si="19"/>
        <v>0</v>
      </c>
      <c r="AM14" s="135">
        <f t="shared" si="7"/>
        <v>0</v>
      </c>
      <c r="AN14" s="135">
        <f t="shared" si="8"/>
        <v>0</v>
      </c>
      <c r="AO14" s="135">
        <f t="shared" si="9"/>
        <v>0</v>
      </c>
      <c r="AP14" s="135">
        <f t="shared" si="10"/>
        <v>0</v>
      </c>
      <c r="AQ14" s="135"/>
      <c r="AR14" s="135"/>
      <c r="AS14" s="135">
        <f t="shared" si="11"/>
        <v>0</v>
      </c>
      <c r="AT14" s="173">
        <v>0</v>
      </c>
      <c r="AU14" s="137">
        <v>0</v>
      </c>
      <c r="AV14" s="136">
        <v>0</v>
      </c>
      <c r="AW14" s="136">
        <v>0</v>
      </c>
      <c r="AX14" s="136">
        <v>0</v>
      </c>
      <c r="AY14" s="136">
        <v>0</v>
      </c>
      <c r="AZ14" s="136">
        <v>0</v>
      </c>
      <c r="BA14" s="138">
        <v>0</v>
      </c>
      <c r="BB14" s="280">
        <f>Detailed!B13</f>
        <v>0</v>
      </c>
      <c r="BC14" s="297">
        <f>Detailed!C13</f>
        <v>0</v>
      </c>
      <c r="BD14" s="281">
        <f>Detailed!D13</f>
        <v>0</v>
      </c>
      <c r="BE14" s="282">
        <f>Detailed!E13</f>
        <v>0</v>
      </c>
      <c r="BF14" s="281">
        <f>Detailed!F13</f>
        <v>0</v>
      </c>
      <c r="BG14" s="263">
        <f>Detailed!G13</f>
        <v>0</v>
      </c>
      <c r="BH14" s="281">
        <f>Detailed!H13</f>
        <v>0</v>
      </c>
      <c r="BI14" s="282">
        <f>Detailed!I13</f>
        <v>0</v>
      </c>
      <c r="BJ14" s="281">
        <f>Detailed!J13</f>
        <v>0</v>
      </c>
      <c r="BK14" s="283">
        <f>Detailed!K13</f>
        <v>0</v>
      </c>
      <c r="BL14" s="266">
        <f>Detailed!L13</f>
        <v>0</v>
      </c>
      <c r="BM14" s="267">
        <f>Detailed!M13</f>
        <v>0</v>
      </c>
      <c r="BN14" s="264">
        <f>Detailed!N13</f>
        <v>0</v>
      </c>
      <c r="BO14" s="265">
        <f>Detailed!K13</f>
        <v>0</v>
      </c>
    </row>
    <row r="15" spans="1:173" ht="99.75" customHeight="1" thickBot="1">
      <c r="A15" s="193" t="s">
        <v>243</v>
      </c>
      <c r="B15" s="197">
        <f t="shared" si="0"/>
        <v>1</v>
      </c>
      <c r="C15" s="71">
        <f t="shared" si="1"/>
        <v>1</v>
      </c>
      <c r="D15" s="163">
        <v>1</v>
      </c>
      <c r="E15" s="136">
        <v>0</v>
      </c>
      <c r="F15" s="136">
        <v>0</v>
      </c>
      <c r="G15" s="136">
        <f t="shared" si="2"/>
        <v>0</v>
      </c>
      <c r="H15" s="136">
        <v>0</v>
      </c>
      <c r="I15" s="136">
        <v>0</v>
      </c>
      <c r="J15" s="23">
        <v>1</v>
      </c>
      <c r="K15" s="138">
        <v>1</v>
      </c>
      <c r="L15" s="226" t="s">
        <v>653</v>
      </c>
      <c r="M15" s="227">
        <v>0</v>
      </c>
      <c r="N15" s="172" t="s">
        <v>684</v>
      </c>
      <c r="O15" s="361">
        <v>0</v>
      </c>
      <c r="P15" s="166">
        <f t="shared" si="12"/>
        <v>0</v>
      </c>
      <c r="Q15" s="166">
        <f t="shared" si="13"/>
        <v>0</v>
      </c>
      <c r="R15" s="166">
        <f t="shared" si="14"/>
        <v>0</v>
      </c>
      <c r="S15" s="166">
        <f t="shared" si="3"/>
        <v>1</v>
      </c>
      <c r="T15" s="370">
        <f t="shared" si="4"/>
        <v>1</v>
      </c>
      <c r="U15" s="370">
        <f t="shared" si="15"/>
        <v>0</v>
      </c>
      <c r="V15" s="370">
        <f t="shared" si="16"/>
        <v>0</v>
      </c>
      <c r="W15" s="370">
        <f t="shared" si="17"/>
        <v>1</v>
      </c>
      <c r="X15" s="166">
        <f t="shared" si="18"/>
        <v>1</v>
      </c>
      <c r="Y15" s="163">
        <v>0</v>
      </c>
      <c r="Z15" s="136">
        <v>0</v>
      </c>
      <c r="AA15" s="136">
        <v>0</v>
      </c>
      <c r="AB15" s="136">
        <v>0</v>
      </c>
      <c r="AC15" s="136">
        <v>0</v>
      </c>
      <c r="AD15" s="136">
        <v>0</v>
      </c>
      <c r="AE15" s="136">
        <v>0</v>
      </c>
      <c r="AF15" s="138">
        <v>1</v>
      </c>
      <c r="AG15" s="156"/>
      <c r="AH15" s="134"/>
      <c r="AI15" s="135">
        <v>0</v>
      </c>
      <c r="AJ15" s="135">
        <f t="shared" si="5"/>
        <v>0</v>
      </c>
      <c r="AK15" s="135">
        <f t="shared" si="6"/>
        <v>0</v>
      </c>
      <c r="AL15" s="135">
        <f t="shared" si="19"/>
        <v>0</v>
      </c>
      <c r="AM15" s="135">
        <f t="shared" si="7"/>
        <v>0</v>
      </c>
      <c r="AN15" s="135">
        <f t="shared" si="8"/>
        <v>0</v>
      </c>
      <c r="AO15" s="135">
        <f t="shared" si="9"/>
        <v>0</v>
      </c>
      <c r="AP15" s="135">
        <f t="shared" si="10"/>
        <v>0</v>
      </c>
      <c r="AQ15" s="135"/>
      <c r="AR15" s="135"/>
      <c r="AS15" s="135">
        <f t="shared" si="11"/>
        <v>0</v>
      </c>
      <c r="AT15" s="173">
        <v>0</v>
      </c>
      <c r="AU15" s="137">
        <v>0</v>
      </c>
      <c r="AV15" s="136">
        <v>0</v>
      </c>
      <c r="AW15" s="136">
        <v>0</v>
      </c>
      <c r="AX15" s="136">
        <v>0</v>
      </c>
      <c r="AY15" s="136">
        <v>0</v>
      </c>
      <c r="AZ15" s="136">
        <v>0</v>
      </c>
      <c r="BA15" s="138">
        <v>0</v>
      </c>
      <c r="BB15" s="280">
        <f>Detailed!B14</f>
        <v>0</v>
      </c>
      <c r="BC15" s="297">
        <f>Detailed!C14</f>
        <v>0</v>
      </c>
      <c r="BD15" s="281">
        <f>Detailed!D14</f>
        <v>0</v>
      </c>
      <c r="BE15" s="282">
        <f>Detailed!E14</f>
        <v>0</v>
      </c>
      <c r="BF15" s="281">
        <f>Detailed!F14</f>
        <v>0</v>
      </c>
      <c r="BG15" s="263">
        <f>Detailed!G14</f>
        <v>0</v>
      </c>
      <c r="BH15" s="281">
        <f>Detailed!H14</f>
        <v>0</v>
      </c>
      <c r="BI15" s="282">
        <f>Detailed!I14</f>
        <v>0</v>
      </c>
      <c r="BJ15" s="281">
        <f>Detailed!J14</f>
        <v>0</v>
      </c>
      <c r="BK15" s="283">
        <f>Detailed!K14</f>
        <v>0</v>
      </c>
      <c r="BL15" s="266">
        <f>Detailed!L14</f>
        <v>0</v>
      </c>
      <c r="BM15" s="267">
        <f>Detailed!M14</f>
        <v>0</v>
      </c>
      <c r="BN15" s="264">
        <f>Detailed!N14</f>
        <v>0</v>
      </c>
      <c r="BO15" s="265">
        <f>Detailed!K14</f>
        <v>0</v>
      </c>
    </row>
    <row r="16" spans="1:173" ht="243" customHeight="1" thickBot="1">
      <c r="A16" s="193" t="s">
        <v>244</v>
      </c>
      <c r="B16" s="197">
        <f t="shared" si="0"/>
        <v>1</v>
      </c>
      <c r="C16" s="71">
        <f t="shared" si="1"/>
        <v>1</v>
      </c>
      <c r="D16" s="163">
        <v>1</v>
      </c>
      <c r="E16" s="136">
        <v>0</v>
      </c>
      <c r="F16" s="136">
        <v>0</v>
      </c>
      <c r="G16" s="136">
        <f t="shared" si="2"/>
        <v>0</v>
      </c>
      <c r="H16" s="136">
        <v>0</v>
      </c>
      <c r="I16" s="136">
        <v>1</v>
      </c>
      <c r="J16" s="167">
        <v>1</v>
      </c>
      <c r="K16" s="138">
        <v>1</v>
      </c>
      <c r="L16" s="154" t="s">
        <v>824</v>
      </c>
      <c r="M16" s="223">
        <v>0</v>
      </c>
      <c r="N16" s="165" t="s">
        <v>823</v>
      </c>
      <c r="O16" s="230">
        <v>0</v>
      </c>
      <c r="P16" s="166">
        <f t="shared" si="12"/>
        <v>0</v>
      </c>
      <c r="Q16" s="166">
        <f t="shared" si="13"/>
        <v>0</v>
      </c>
      <c r="R16" s="166">
        <f t="shared" si="14"/>
        <v>0</v>
      </c>
      <c r="S16" s="166">
        <f t="shared" si="3"/>
        <v>1</v>
      </c>
      <c r="T16" s="370">
        <f t="shared" si="4"/>
        <v>1</v>
      </c>
      <c r="U16" s="370">
        <f t="shared" si="15"/>
        <v>0</v>
      </c>
      <c r="V16" s="370">
        <f t="shared" si="16"/>
        <v>0</v>
      </c>
      <c r="W16" s="370">
        <f t="shared" si="17"/>
        <v>1</v>
      </c>
      <c r="X16" s="166">
        <f t="shared" si="18"/>
        <v>1</v>
      </c>
      <c r="Y16" s="163">
        <v>1</v>
      </c>
      <c r="Z16" s="136">
        <v>0</v>
      </c>
      <c r="AA16" s="136">
        <v>0</v>
      </c>
      <c r="AB16" s="136">
        <v>0</v>
      </c>
      <c r="AC16" s="136">
        <v>0</v>
      </c>
      <c r="AD16" s="136">
        <v>0</v>
      </c>
      <c r="AE16" s="136">
        <v>0</v>
      </c>
      <c r="AF16" s="138">
        <v>0</v>
      </c>
      <c r="AG16" s="156"/>
      <c r="AH16" s="134"/>
      <c r="AI16" s="135">
        <v>0</v>
      </c>
      <c r="AJ16" s="135">
        <f t="shared" si="5"/>
        <v>0</v>
      </c>
      <c r="AK16" s="135">
        <f t="shared" si="6"/>
        <v>0</v>
      </c>
      <c r="AL16" s="135">
        <f t="shared" si="19"/>
        <v>0</v>
      </c>
      <c r="AM16" s="135">
        <f t="shared" si="7"/>
        <v>0</v>
      </c>
      <c r="AN16" s="135">
        <f t="shared" si="8"/>
        <v>0</v>
      </c>
      <c r="AO16" s="135">
        <f t="shared" si="9"/>
        <v>0</v>
      </c>
      <c r="AP16" s="135">
        <f t="shared" si="10"/>
        <v>0</v>
      </c>
      <c r="AQ16" s="135"/>
      <c r="AR16" s="135"/>
      <c r="AS16" s="135">
        <f t="shared" si="11"/>
        <v>0</v>
      </c>
      <c r="AT16" s="173">
        <v>0</v>
      </c>
      <c r="AU16" s="137">
        <v>0</v>
      </c>
      <c r="AV16" s="136">
        <v>0</v>
      </c>
      <c r="AW16" s="136">
        <v>0</v>
      </c>
      <c r="AX16" s="136">
        <v>0</v>
      </c>
      <c r="AY16" s="136">
        <v>0</v>
      </c>
      <c r="AZ16" s="136">
        <v>0</v>
      </c>
      <c r="BA16" s="138">
        <v>0</v>
      </c>
      <c r="BB16" s="280">
        <f>Detailed!B15</f>
        <v>0</v>
      </c>
      <c r="BC16" s="297">
        <f>Detailed!C15</f>
        <v>0</v>
      </c>
      <c r="BD16" s="281">
        <f>Detailed!D15</f>
        <v>0</v>
      </c>
      <c r="BE16" s="282">
        <f>Detailed!E15</f>
        <v>0</v>
      </c>
      <c r="BF16" s="281">
        <f>Detailed!F15</f>
        <v>0</v>
      </c>
      <c r="BG16" s="263">
        <f>Detailed!G15</f>
        <v>0</v>
      </c>
      <c r="BH16" s="281">
        <f>Detailed!H15</f>
        <v>0</v>
      </c>
      <c r="BI16" s="282">
        <f>Detailed!I15</f>
        <v>0</v>
      </c>
      <c r="BJ16" s="281">
        <f>Detailed!J15</f>
        <v>0</v>
      </c>
      <c r="BK16" s="283">
        <f>Detailed!K15</f>
        <v>0</v>
      </c>
      <c r="BL16" s="266">
        <f>Detailed!L15</f>
        <v>0</v>
      </c>
      <c r="BM16" s="267">
        <f>Detailed!M15</f>
        <v>0</v>
      </c>
      <c r="BN16" s="264">
        <f>Detailed!N15</f>
        <v>0</v>
      </c>
      <c r="BO16" s="265">
        <f>Detailed!K15</f>
        <v>0</v>
      </c>
    </row>
    <row r="17" spans="1:67" ht="91.5" customHeight="1" thickBot="1">
      <c r="A17" s="193" t="s">
        <v>245</v>
      </c>
      <c r="B17" s="197">
        <f t="shared" si="0"/>
        <v>1</v>
      </c>
      <c r="C17" s="71">
        <f t="shared" si="1"/>
        <v>1</v>
      </c>
      <c r="D17" s="163">
        <v>1</v>
      </c>
      <c r="E17" s="136">
        <v>0</v>
      </c>
      <c r="F17" s="136">
        <v>0</v>
      </c>
      <c r="G17" s="136">
        <f t="shared" si="2"/>
        <v>0</v>
      </c>
      <c r="H17" s="136">
        <v>1</v>
      </c>
      <c r="I17" s="136">
        <v>0</v>
      </c>
      <c r="J17" s="167">
        <v>1</v>
      </c>
      <c r="K17" s="138">
        <v>0</v>
      </c>
      <c r="L17" s="154" t="s">
        <v>685</v>
      </c>
      <c r="M17" s="223">
        <v>0</v>
      </c>
      <c r="N17" s="157"/>
      <c r="O17" s="358">
        <v>0</v>
      </c>
      <c r="P17" s="166">
        <f t="shared" si="12"/>
        <v>0</v>
      </c>
      <c r="Q17" s="166">
        <f t="shared" si="13"/>
        <v>0</v>
      </c>
      <c r="R17" s="166">
        <f t="shared" si="14"/>
        <v>0</v>
      </c>
      <c r="S17" s="166">
        <f t="shared" si="3"/>
        <v>1</v>
      </c>
      <c r="T17" s="370">
        <f t="shared" si="4"/>
        <v>1</v>
      </c>
      <c r="U17" s="370">
        <f t="shared" si="15"/>
        <v>1</v>
      </c>
      <c r="V17" s="370">
        <f t="shared" si="16"/>
        <v>0</v>
      </c>
      <c r="W17" s="370">
        <f t="shared" si="17"/>
        <v>0</v>
      </c>
      <c r="X17" s="166">
        <f t="shared" si="18"/>
        <v>0</v>
      </c>
      <c r="Y17" s="163">
        <v>0</v>
      </c>
      <c r="Z17" s="136">
        <v>0</v>
      </c>
      <c r="AA17" s="136">
        <v>0</v>
      </c>
      <c r="AB17" s="136">
        <v>0</v>
      </c>
      <c r="AC17" s="136">
        <v>0</v>
      </c>
      <c r="AD17" s="136">
        <v>0</v>
      </c>
      <c r="AE17" s="136">
        <v>0</v>
      </c>
      <c r="AF17" s="138">
        <v>0</v>
      </c>
      <c r="AG17" s="156"/>
      <c r="AH17" s="134"/>
      <c r="AI17" s="135">
        <v>0</v>
      </c>
      <c r="AJ17" s="135">
        <f t="shared" si="5"/>
        <v>0</v>
      </c>
      <c r="AK17" s="135">
        <f t="shared" si="6"/>
        <v>0</v>
      </c>
      <c r="AL17" s="135">
        <f t="shared" si="19"/>
        <v>0</v>
      </c>
      <c r="AM17" s="135">
        <f t="shared" si="7"/>
        <v>0</v>
      </c>
      <c r="AN17" s="135">
        <f t="shared" si="8"/>
        <v>0</v>
      </c>
      <c r="AO17" s="135">
        <f t="shared" si="9"/>
        <v>0</v>
      </c>
      <c r="AP17" s="135">
        <f t="shared" si="10"/>
        <v>0</v>
      </c>
      <c r="AQ17" s="135"/>
      <c r="AR17" s="135"/>
      <c r="AS17" s="135">
        <f t="shared" si="11"/>
        <v>0</v>
      </c>
      <c r="AT17" s="173">
        <v>0</v>
      </c>
      <c r="AU17" s="137">
        <v>0</v>
      </c>
      <c r="AV17" s="136">
        <v>0</v>
      </c>
      <c r="AW17" s="136">
        <v>0</v>
      </c>
      <c r="AX17" s="136">
        <v>0</v>
      </c>
      <c r="AY17" s="136">
        <v>0</v>
      </c>
      <c r="AZ17" s="136">
        <v>0</v>
      </c>
      <c r="BA17" s="138">
        <v>0</v>
      </c>
      <c r="BB17" s="280">
        <f>Detailed!B16</f>
        <v>0</v>
      </c>
      <c r="BC17" s="297">
        <f>Detailed!C16</f>
        <v>0</v>
      </c>
      <c r="BD17" s="281">
        <f>Detailed!D16</f>
        <v>0</v>
      </c>
      <c r="BE17" s="282">
        <f>Detailed!E16</f>
        <v>0</v>
      </c>
      <c r="BF17" s="281">
        <f>Detailed!F16</f>
        <v>0</v>
      </c>
      <c r="BG17" s="263">
        <f>Detailed!G16</f>
        <v>0</v>
      </c>
      <c r="BH17" s="281">
        <f>Detailed!H16</f>
        <v>0</v>
      </c>
      <c r="BI17" s="282">
        <f>Detailed!I16</f>
        <v>0</v>
      </c>
      <c r="BJ17" s="281">
        <f>Detailed!J16</f>
        <v>0</v>
      </c>
      <c r="BK17" s="283">
        <f>Detailed!K16</f>
        <v>0</v>
      </c>
      <c r="BL17" s="266">
        <f>Detailed!L16</f>
        <v>0</v>
      </c>
      <c r="BM17" s="267">
        <f>Detailed!M16</f>
        <v>0</v>
      </c>
      <c r="BN17" s="264">
        <f>Detailed!N16</f>
        <v>0</v>
      </c>
      <c r="BO17" s="265">
        <f>Detailed!K16</f>
        <v>0</v>
      </c>
    </row>
    <row r="18" spans="1:67" ht="152.25" customHeight="1" thickBot="1">
      <c r="A18" s="193" t="s">
        <v>246</v>
      </c>
      <c r="B18" s="197">
        <f t="shared" si="0"/>
        <v>1</v>
      </c>
      <c r="C18" s="71">
        <f t="shared" si="1"/>
        <v>1</v>
      </c>
      <c r="D18" s="173">
        <v>1</v>
      </c>
      <c r="E18" s="23">
        <v>0</v>
      </c>
      <c r="F18" s="23">
        <v>0</v>
      </c>
      <c r="G18" s="136">
        <f t="shared" si="2"/>
        <v>0</v>
      </c>
      <c r="H18" s="23">
        <v>0</v>
      </c>
      <c r="I18" s="23">
        <v>1</v>
      </c>
      <c r="J18" s="23">
        <v>0</v>
      </c>
      <c r="K18" s="153">
        <v>0</v>
      </c>
      <c r="L18" s="154" t="s">
        <v>686</v>
      </c>
      <c r="M18" s="223">
        <v>0</v>
      </c>
      <c r="N18" s="157"/>
      <c r="O18" s="358">
        <v>0</v>
      </c>
      <c r="P18" s="166">
        <f t="shared" si="12"/>
        <v>0</v>
      </c>
      <c r="Q18" s="166">
        <f t="shared" si="13"/>
        <v>0</v>
      </c>
      <c r="R18" s="166">
        <f t="shared" si="14"/>
        <v>0</v>
      </c>
      <c r="S18" s="166">
        <f t="shared" si="3"/>
        <v>0</v>
      </c>
      <c r="T18" s="370">
        <f t="shared" si="4"/>
        <v>0</v>
      </c>
      <c r="U18" s="370">
        <f t="shared" si="15"/>
        <v>0</v>
      </c>
      <c r="V18" s="370">
        <f t="shared" si="16"/>
        <v>0</v>
      </c>
      <c r="W18" s="370">
        <f t="shared" si="17"/>
        <v>0</v>
      </c>
      <c r="X18" s="166">
        <f t="shared" si="18"/>
        <v>0</v>
      </c>
      <c r="Y18" s="163">
        <v>1</v>
      </c>
      <c r="Z18" s="136">
        <v>0</v>
      </c>
      <c r="AA18" s="136">
        <v>0</v>
      </c>
      <c r="AB18" s="136">
        <v>1</v>
      </c>
      <c r="AC18" s="136">
        <v>0</v>
      </c>
      <c r="AD18" s="136">
        <v>0</v>
      </c>
      <c r="AE18" s="136">
        <v>0</v>
      </c>
      <c r="AF18" s="138">
        <v>0</v>
      </c>
      <c r="AG18" s="248"/>
      <c r="AH18" s="139"/>
      <c r="AI18" s="140">
        <v>0</v>
      </c>
      <c r="AJ18" s="135">
        <f t="shared" si="5"/>
        <v>0</v>
      </c>
      <c r="AK18" s="135">
        <f t="shared" si="6"/>
        <v>0</v>
      </c>
      <c r="AL18" s="135">
        <f t="shared" si="19"/>
        <v>0</v>
      </c>
      <c r="AM18" s="135">
        <f t="shared" si="7"/>
        <v>0</v>
      </c>
      <c r="AN18" s="135">
        <f t="shared" si="8"/>
        <v>0</v>
      </c>
      <c r="AO18" s="135">
        <f t="shared" si="9"/>
        <v>0</v>
      </c>
      <c r="AP18" s="135">
        <f t="shared" si="10"/>
        <v>0</v>
      </c>
      <c r="AQ18" s="135"/>
      <c r="AR18" s="135"/>
      <c r="AS18" s="135">
        <f t="shared" si="11"/>
        <v>0</v>
      </c>
      <c r="AT18" s="173">
        <v>0</v>
      </c>
      <c r="AU18" s="137">
        <v>0</v>
      </c>
      <c r="AV18" s="136">
        <v>0</v>
      </c>
      <c r="AW18" s="136">
        <v>0</v>
      </c>
      <c r="AX18" s="136">
        <v>0</v>
      </c>
      <c r="AY18" s="136">
        <v>0</v>
      </c>
      <c r="AZ18" s="136">
        <v>0</v>
      </c>
      <c r="BA18" s="138">
        <v>0</v>
      </c>
      <c r="BB18" s="280">
        <f>Detailed!B17</f>
        <v>0</v>
      </c>
      <c r="BC18" s="298">
        <f>Detailed!C17</f>
        <v>0</v>
      </c>
      <c r="BD18" s="281">
        <f>Detailed!D17</f>
        <v>0</v>
      </c>
      <c r="BE18" s="282">
        <f>Detailed!E17</f>
        <v>0</v>
      </c>
      <c r="BF18" s="281">
        <f>Detailed!F17</f>
        <v>0</v>
      </c>
      <c r="BG18" s="263">
        <f>Detailed!G17</f>
        <v>0</v>
      </c>
      <c r="BH18" s="281">
        <f>Detailed!H17</f>
        <v>0</v>
      </c>
      <c r="BI18" s="282">
        <f>Detailed!I17</f>
        <v>0</v>
      </c>
      <c r="BJ18" s="281">
        <f>Detailed!J17</f>
        <v>0</v>
      </c>
      <c r="BK18" s="283">
        <f>Detailed!K17</f>
        <v>0</v>
      </c>
      <c r="BL18" s="266">
        <f>Detailed!L17</f>
        <v>0</v>
      </c>
      <c r="BM18" s="267">
        <f>Detailed!M17</f>
        <v>0</v>
      </c>
      <c r="BN18" s="264">
        <f>Detailed!N17</f>
        <v>0</v>
      </c>
      <c r="BO18" s="265">
        <f>Detailed!K17</f>
        <v>0</v>
      </c>
    </row>
    <row r="19" spans="1:67" ht="189.75" customHeight="1" thickBot="1">
      <c r="A19" s="193" t="s">
        <v>247</v>
      </c>
      <c r="B19" s="197">
        <f t="shared" si="0"/>
        <v>1</v>
      </c>
      <c r="C19" s="71">
        <f t="shared" si="1"/>
        <v>1</v>
      </c>
      <c r="D19" s="173">
        <v>1</v>
      </c>
      <c r="E19" s="84">
        <v>0</v>
      </c>
      <c r="F19" s="23">
        <v>1</v>
      </c>
      <c r="G19" s="136">
        <f t="shared" si="2"/>
        <v>1</v>
      </c>
      <c r="H19" s="23">
        <v>0</v>
      </c>
      <c r="I19" s="85">
        <v>1</v>
      </c>
      <c r="J19" s="23">
        <v>1</v>
      </c>
      <c r="K19" s="153">
        <v>1</v>
      </c>
      <c r="L19" s="228" t="s">
        <v>687</v>
      </c>
      <c r="M19" s="229">
        <v>1</v>
      </c>
      <c r="N19" s="165" t="s">
        <v>654</v>
      </c>
      <c r="O19" s="230">
        <v>0</v>
      </c>
      <c r="P19" s="166">
        <f t="shared" si="12"/>
        <v>1</v>
      </c>
      <c r="Q19" s="166">
        <f t="shared" si="13"/>
        <v>1</v>
      </c>
      <c r="R19" s="166">
        <f t="shared" si="14"/>
        <v>0</v>
      </c>
      <c r="S19" s="166">
        <f t="shared" si="3"/>
        <v>0</v>
      </c>
      <c r="T19" s="370">
        <f t="shared" si="4"/>
        <v>0</v>
      </c>
      <c r="U19" s="370">
        <f t="shared" si="15"/>
        <v>0</v>
      </c>
      <c r="V19" s="370">
        <f t="shared" si="16"/>
        <v>0</v>
      </c>
      <c r="W19" s="370">
        <f t="shared" si="17"/>
        <v>0</v>
      </c>
      <c r="X19" s="166">
        <f t="shared" si="18"/>
        <v>0</v>
      </c>
      <c r="Y19" s="163">
        <v>0</v>
      </c>
      <c r="Z19" s="136">
        <v>1</v>
      </c>
      <c r="AA19" s="136">
        <v>0</v>
      </c>
      <c r="AB19" s="136">
        <v>0</v>
      </c>
      <c r="AC19" s="136">
        <v>1</v>
      </c>
      <c r="AD19" s="136">
        <v>1</v>
      </c>
      <c r="AE19" s="136">
        <v>0</v>
      </c>
      <c r="AF19" s="138">
        <v>1</v>
      </c>
      <c r="AG19" s="141"/>
      <c r="AH19" s="141"/>
      <c r="AI19" s="142" t="s">
        <v>688</v>
      </c>
      <c r="AJ19" s="135">
        <f t="shared" si="5"/>
        <v>0</v>
      </c>
      <c r="AK19" s="135">
        <f t="shared" si="6"/>
        <v>0</v>
      </c>
      <c r="AL19" s="135">
        <f t="shared" si="19"/>
        <v>0</v>
      </c>
      <c r="AM19" s="135">
        <f t="shared" si="7"/>
        <v>0</v>
      </c>
      <c r="AN19" s="135">
        <f t="shared" si="8"/>
        <v>0</v>
      </c>
      <c r="AO19" s="135">
        <f t="shared" si="9"/>
        <v>0</v>
      </c>
      <c r="AP19" s="135">
        <f t="shared" si="10"/>
        <v>0</v>
      </c>
      <c r="AQ19" s="135"/>
      <c r="AR19" s="135"/>
      <c r="AS19" s="135">
        <f t="shared" si="11"/>
        <v>0</v>
      </c>
      <c r="AT19" s="253">
        <v>0</v>
      </c>
      <c r="AU19" s="137">
        <v>0</v>
      </c>
      <c r="AV19" s="136">
        <v>0</v>
      </c>
      <c r="AW19" s="136">
        <v>0</v>
      </c>
      <c r="AX19" s="136">
        <v>0</v>
      </c>
      <c r="AY19" s="136">
        <v>0</v>
      </c>
      <c r="AZ19" s="136">
        <v>0</v>
      </c>
      <c r="BA19" s="138">
        <v>0</v>
      </c>
      <c r="BB19" s="280">
        <f>Detailed!B18</f>
        <v>0</v>
      </c>
      <c r="BC19" s="297">
        <f>Detailed!C18</f>
        <v>5146433.6363636358</v>
      </c>
      <c r="BD19" s="281">
        <f>Detailed!D18</f>
        <v>0</v>
      </c>
      <c r="BE19" s="282">
        <f>Detailed!E18</f>
        <v>5146433.6363636358</v>
      </c>
      <c r="BF19" s="281">
        <f>Detailed!F18</f>
        <v>0</v>
      </c>
      <c r="BG19" s="263">
        <f>Detailed!G18</f>
        <v>0</v>
      </c>
      <c r="BH19" s="281">
        <f>Detailed!H18</f>
        <v>0</v>
      </c>
      <c r="BI19" s="282">
        <f>Detailed!I18</f>
        <v>0</v>
      </c>
      <c r="BJ19" s="281">
        <f>Detailed!J18</f>
        <v>0</v>
      </c>
      <c r="BK19" s="283">
        <f>Detailed!K18</f>
        <v>0</v>
      </c>
      <c r="BL19" s="266">
        <f>Detailed!L18</f>
        <v>0</v>
      </c>
      <c r="BM19" s="267">
        <f>Detailed!M18</f>
        <v>0</v>
      </c>
      <c r="BN19" s="264">
        <f>Detailed!N18</f>
        <v>0</v>
      </c>
      <c r="BO19" s="265">
        <f>Detailed!K18</f>
        <v>0</v>
      </c>
    </row>
    <row r="20" spans="1:67" ht="74.25" customHeight="1" thickBot="1">
      <c r="A20" s="193" t="s">
        <v>248</v>
      </c>
      <c r="B20" s="197">
        <f t="shared" si="0"/>
        <v>1</v>
      </c>
      <c r="C20" s="71">
        <f t="shared" si="1"/>
        <v>1</v>
      </c>
      <c r="D20" s="173">
        <v>0</v>
      </c>
      <c r="E20" s="23">
        <v>0</v>
      </c>
      <c r="F20" s="23">
        <v>1</v>
      </c>
      <c r="G20" s="136">
        <f t="shared" si="2"/>
        <v>0</v>
      </c>
      <c r="H20" s="23">
        <v>0</v>
      </c>
      <c r="I20" s="23">
        <v>1</v>
      </c>
      <c r="J20" s="23">
        <v>0</v>
      </c>
      <c r="K20" s="153">
        <v>1</v>
      </c>
      <c r="L20" s="143"/>
      <c r="M20" s="230">
        <v>0</v>
      </c>
      <c r="N20" s="165" t="s">
        <v>655</v>
      </c>
      <c r="O20" s="230">
        <v>0</v>
      </c>
      <c r="P20" s="166">
        <f t="shared" si="12"/>
        <v>0</v>
      </c>
      <c r="Q20" s="166">
        <f t="shared" si="13"/>
        <v>0</v>
      </c>
      <c r="R20" s="166">
        <f t="shared" si="14"/>
        <v>0</v>
      </c>
      <c r="S20" s="166">
        <f t="shared" si="3"/>
        <v>1</v>
      </c>
      <c r="T20" s="370">
        <f t="shared" si="4"/>
        <v>0</v>
      </c>
      <c r="U20" s="370">
        <f t="shared" si="15"/>
        <v>0</v>
      </c>
      <c r="V20" s="370">
        <f t="shared" si="16"/>
        <v>1</v>
      </c>
      <c r="W20" s="370">
        <f t="shared" si="17"/>
        <v>0</v>
      </c>
      <c r="X20" s="166">
        <f t="shared" si="18"/>
        <v>1</v>
      </c>
      <c r="Y20" s="163">
        <v>0</v>
      </c>
      <c r="Z20" s="136">
        <v>0</v>
      </c>
      <c r="AA20" s="136">
        <v>0</v>
      </c>
      <c r="AB20" s="136">
        <v>0</v>
      </c>
      <c r="AC20" s="136">
        <v>1</v>
      </c>
      <c r="AD20" s="136">
        <v>0</v>
      </c>
      <c r="AE20" s="136">
        <v>0</v>
      </c>
      <c r="AF20" s="138">
        <v>0</v>
      </c>
      <c r="AG20" s="151"/>
      <c r="AH20" s="134"/>
      <c r="AI20" s="135">
        <v>0</v>
      </c>
      <c r="AJ20" s="135">
        <f t="shared" si="5"/>
        <v>0</v>
      </c>
      <c r="AK20" s="135">
        <f t="shared" si="6"/>
        <v>0</v>
      </c>
      <c r="AL20" s="135">
        <f t="shared" si="19"/>
        <v>0</v>
      </c>
      <c r="AM20" s="135">
        <f t="shared" si="7"/>
        <v>0</v>
      </c>
      <c r="AN20" s="135">
        <f t="shared" si="8"/>
        <v>0</v>
      </c>
      <c r="AO20" s="135">
        <f t="shared" si="9"/>
        <v>0</v>
      </c>
      <c r="AP20" s="135">
        <f t="shared" si="10"/>
        <v>0</v>
      </c>
      <c r="AQ20" s="135"/>
      <c r="AR20" s="135"/>
      <c r="AS20" s="135">
        <f t="shared" si="11"/>
        <v>0</v>
      </c>
      <c r="AT20" s="258">
        <v>0</v>
      </c>
      <c r="AU20" s="137">
        <v>0</v>
      </c>
      <c r="AV20" s="136">
        <v>0</v>
      </c>
      <c r="AW20" s="136">
        <v>0</v>
      </c>
      <c r="AX20" s="136">
        <v>0</v>
      </c>
      <c r="AY20" s="136">
        <v>0</v>
      </c>
      <c r="AZ20" s="136">
        <v>0</v>
      </c>
      <c r="BA20" s="138">
        <v>0</v>
      </c>
      <c r="BB20" s="280">
        <f>Detailed!B19</f>
        <v>0</v>
      </c>
      <c r="BC20" s="297">
        <f>Detailed!C19</f>
        <v>0</v>
      </c>
      <c r="BD20" s="281">
        <f>Detailed!D19</f>
        <v>0</v>
      </c>
      <c r="BE20" s="282">
        <f>Detailed!E19</f>
        <v>0</v>
      </c>
      <c r="BF20" s="281">
        <f>Detailed!F19</f>
        <v>0</v>
      </c>
      <c r="BG20" s="263">
        <f>Detailed!G19</f>
        <v>0</v>
      </c>
      <c r="BH20" s="281">
        <f>Detailed!H19</f>
        <v>0</v>
      </c>
      <c r="BI20" s="282">
        <f>Detailed!I19</f>
        <v>0</v>
      </c>
      <c r="BJ20" s="281">
        <f>Detailed!J19</f>
        <v>0</v>
      </c>
      <c r="BK20" s="283">
        <f>Detailed!K19</f>
        <v>0</v>
      </c>
      <c r="BL20" s="266">
        <f>Detailed!L19</f>
        <v>0</v>
      </c>
      <c r="BM20" s="267">
        <f>Detailed!M19</f>
        <v>0</v>
      </c>
      <c r="BN20" s="264">
        <f>Detailed!N19</f>
        <v>0</v>
      </c>
      <c r="BO20" s="265">
        <f>Detailed!K19</f>
        <v>0</v>
      </c>
    </row>
    <row r="21" spans="1:67" ht="192" customHeight="1" thickBot="1">
      <c r="A21" s="195" t="s">
        <v>249</v>
      </c>
      <c r="B21" s="197">
        <f t="shared" si="0"/>
        <v>0</v>
      </c>
      <c r="C21" s="71">
        <f t="shared" si="1"/>
        <v>1</v>
      </c>
      <c r="D21" s="173">
        <v>0</v>
      </c>
      <c r="E21" s="23">
        <v>1</v>
      </c>
      <c r="F21" s="23">
        <v>0</v>
      </c>
      <c r="G21" s="136">
        <f t="shared" si="2"/>
        <v>0</v>
      </c>
      <c r="H21" s="23">
        <v>1</v>
      </c>
      <c r="I21" s="23">
        <v>1</v>
      </c>
      <c r="J21" s="23">
        <v>0</v>
      </c>
      <c r="K21" s="153">
        <v>1</v>
      </c>
      <c r="L21" s="154" t="s">
        <v>690</v>
      </c>
      <c r="M21" s="223">
        <v>0</v>
      </c>
      <c r="N21" s="165" t="s">
        <v>674</v>
      </c>
      <c r="O21" s="230">
        <v>0</v>
      </c>
      <c r="P21" s="166">
        <f t="shared" si="12"/>
        <v>0</v>
      </c>
      <c r="Q21" s="166">
        <f t="shared" si="13"/>
        <v>0</v>
      </c>
      <c r="R21" s="166">
        <f t="shared" si="14"/>
        <v>0</v>
      </c>
      <c r="S21" s="166">
        <f t="shared" si="3"/>
        <v>1</v>
      </c>
      <c r="T21" s="370">
        <f t="shared" si="4"/>
        <v>0</v>
      </c>
      <c r="U21" s="370">
        <f t="shared" si="15"/>
        <v>0</v>
      </c>
      <c r="V21" s="370">
        <f t="shared" si="16"/>
        <v>1</v>
      </c>
      <c r="W21" s="370">
        <f t="shared" si="17"/>
        <v>0</v>
      </c>
      <c r="X21" s="166">
        <f t="shared" si="18"/>
        <v>1</v>
      </c>
      <c r="Y21" s="163">
        <v>0</v>
      </c>
      <c r="Z21" s="136">
        <v>0</v>
      </c>
      <c r="AA21" s="136">
        <v>0</v>
      </c>
      <c r="AB21" s="136">
        <v>0</v>
      </c>
      <c r="AC21" s="136">
        <v>0</v>
      </c>
      <c r="AD21" s="136">
        <v>0</v>
      </c>
      <c r="AE21" s="136">
        <v>0</v>
      </c>
      <c r="AF21" s="138">
        <v>0</v>
      </c>
      <c r="AG21" s="144" t="s">
        <v>689</v>
      </c>
      <c r="AH21" s="144" t="s">
        <v>675</v>
      </c>
      <c r="AI21" s="135">
        <v>0</v>
      </c>
      <c r="AJ21" s="135">
        <f t="shared" si="5"/>
        <v>0</v>
      </c>
      <c r="AK21" s="135">
        <f t="shared" si="6"/>
        <v>0</v>
      </c>
      <c r="AL21" s="135">
        <f t="shared" si="19"/>
        <v>0</v>
      </c>
      <c r="AM21" s="135">
        <f t="shared" si="7"/>
        <v>0</v>
      </c>
      <c r="AN21" s="135">
        <f t="shared" si="8"/>
        <v>1</v>
      </c>
      <c r="AO21" s="135">
        <f t="shared" si="9"/>
        <v>1</v>
      </c>
      <c r="AP21" s="135">
        <f t="shared" si="10"/>
        <v>1</v>
      </c>
      <c r="AQ21" s="135"/>
      <c r="AR21" s="135"/>
      <c r="AS21" s="135">
        <f t="shared" si="11"/>
        <v>1</v>
      </c>
      <c r="AT21" s="258">
        <v>1</v>
      </c>
      <c r="AU21" s="137">
        <v>1</v>
      </c>
      <c r="AV21" s="136">
        <v>0</v>
      </c>
      <c r="AW21" s="136">
        <v>0</v>
      </c>
      <c r="AX21" s="136">
        <v>1</v>
      </c>
      <c r="AY21" s="136">
        <v>0</v>
      </c>
      <c r="AZ21" s="136">
        <v>0</v>
      </c>
      <c r="BA21" s="138">
        <v>0</v>
      </c>
      <c r="BB21" s="280">
        <f>Detailed!B20</f>
        <v>0</v>
      </c>
      <c r="BC21" s="297">
        <f>Detailed!C20</f>
        <v>0</v>
      </c>
      <c r="BD21" s="281">
        <f>Detailed!D20</f>
        <v>0</v>
      </c>
      <c r="BE21" s="282">
        <f>Detailed!E20</f>
        <v>0</v>
      </c>
      <c r="BF21" s="281">
        <f>Detailed!F20</f>
        <v>0</v>
      </c>
      <c r="BG21" s="263">
        <f>Detailed!G20</f>
        <v>0</v>
      </c>
      <c r="BH21" s="281">
        <f>Detailed!H20</f>
        <v>0</v>
      </c>
      <c r="BI21" s="282">
        <f>Detailed!I20</f>
        <v>0</v>
      </c>
      <c r="BJ21" s="281">
        <f>Detailed!J20</f>
        <v>0</v>
      </c>
      <c r="BK21" s="283">
        <f>Detailed!K20</f>
        <v>0</v>
      </c>
      <c r="BL21" s="266">
        <f>Detailed!L20</f>
        <v>0</v>
      </c>
      <c r="BM21" s="267">
        <f>Detailed!M20</f>
        <v>0</v>
      </c>
      <c r="BN21" s="264">
        <f>Detailed!N20</f>
        <v>0</v>
      </c>
      <c r="BO21" s="265">
        <f>Detailed!K20</f>
        <v>0</v>
      </c>
    </row>
    <row r="22" spans="1:67" ht="97.5" customHeight="1" thickBot="1">
      <c r="A22" s="193" t="s">
        <v>250</v>
      </c>
      <c r="B22" s="197">
        <f t="shared" si="0"/>
        <v>0</v>
      </c>
      <c r="C22" s="71">
        <f t="shared" si="1"/>
        <v>0</v>
      </c>
      <c r="D22" s="173">
        <v>0</v>
      </c>
      <c r="E22" s="23">
        <v>1</v>
      </c>
      <c r="F22" s="23">
        <v>0</v>
      </c>
      <c r="G22" s="136">
        <f t="shared" si="2"/>
        <v>0</v>
      </c>
      <c r="H22" s="23">
        <v>0</v>
      </c>
      <c r="I22" s="23">
        <v>0</v>
      </c>
      <c r="J22" s="23">
        <v>0</v>
      </c>
      <c r="K22" s="153">
        <v>0</v>
      </c>
      <c r="L22" s="154" t="s">
        <v>691</v>
      </c>
      <c r="M22" s="223">
        <v>0</v>
      </c>
      <c r="N22" s="157"/>
      <c r="O22" s="358">
        <v>0</v>
      </c>
      <c r="P22" s="166">
        <f t="shared" si="12"/>
        <v>0</v>
      </c>
      <c r="Q22" s="166">
        <f t="shared" si="13"/>
        <v>0</v>
      </c>
      <c r="R22" s="166">
        <f t="shared" si="14"/>
        <v>0</v>
      </c>
      <c r="S22" s="166">
        <f t="shared" si="3"/>
        <v>0</v>
      </c>
      <c r="T22" s="370">
        <f t="shared" si="4"/>
        <v>0</v>
      </c>
      <c r="U22" s="370">
        <f t="shared" si="15"/>
        <v>0</v>
      </c>
      <c r="V22" s="370">
        <f t="shared" si="16"/>
        <v>0</v>
      </c>
      <c r="W22" s="370">
        <f t="shared" si="17"/>
        <v>0</v>
      </c>
      <c r="X22" s="166">
        <f t="shared" si="18"/>
        <v>0</v>
      </c>
      <c r="Y22" s="163">
        <v>0</v>
      </c>
      <c r="Z22" s="136">
        <v>0</v>
      </c>
      <c r="AA22" s="136">
        <v>0</v>
      </c>
      <c r="AB22" s="136">
        <v>0</v>
      </c>
      <c r="AC22" s="136">
        <v>0</v>
      </c>
      <c r="AD22" s="136">
        <v>0</v>
      </c>
      <c r="AE22" s="136">
        <v>0</v>
      </c>
      <c r="AF22" s="138">
        <v>0</v>
      </c>
      <c r="AG22" s="156"/>
      <c r="AH22" s="134"/>
      <c r="AI22" s="135">
        <v>0</v>
      </c>
      <c r="AJ22" s="135">
        <f t="shared" si="5"/>
        <v>0</v>
      </c>
      <c r="AK22" s="135">
        <f t="shared" si="6"/>
        <v>0</v>
      </c>
      <c r="AL22" s="135">
        <f t="shared" si="19"/>
        <v>0</v>
      </c>
      <c r="AM22" s="135">
        <f t="shared" si="7"/>
        <v>0</v>
      </c>
      <c r="AN22" s="135">
        <f t="shared" si="8"/>
        <v>0</v>
      </c>
      <c r="AO22" s="135">
        <f t="shared" si="9"/>
        <v>0</v>
      </c>
      <c r="AP22" s="135">
        <f t="shared" si="10"/>
        <v>0</v>
      </c>
      <c r="AQ22" s="135"/>
      <c r="AR22" s="135"/>
      <c r="AS22" s="135">
        <f t="shared" si="11"/>
        <v>0</v>
      </c>
      <c r="AT22" s="163">
        <v>0</v>
      </c>
      <c r="AU22" s="136">
        <v>0</v>
      </c>
      <c r="AV22" s="136">
        <v>0</v>
      </c>
      <c r="AW22" s="136">
        <v>0</v>
      </c>
      <c r="AX22" s="136">
        <v>0</v>
      </c>
      <c r="AY22" s="136">
        <v>0</v>
      </c>
      <c r="AZ22" s="136">
        <v>0</v>
      </c>
      <c r="BA22" s="138">
        <v>0</v>
      </c>
      <c r="BB22" s="280">
        <f>Detailed!B21</f>
        <v>0</v>
      </c>
      <c r="BC22" s="297">
        <f>Detailed!C21</f>
        <v>0</v>
      </c>
      <c r="BD22" s="281">
        <f>Detailed!D21</f>
        <v>0</v>
      </c>
      <c r="BE22" s="282">
        <f>Detailed!E21</f>
        <v>0</v>
      </c>
      <c r="BF22" s="281">
        <f>Detailed!F21</f>
        <v>0</v>
      </c>
      <c r="BG22" s="263">
        <f>Detailed!G21</f>
        <v>0</v>
      </c>
      <c r="BH22" s="281">
        <f>Detailed!H21</f>
        <v>0</v>
      </c>
      <c r="BI22" s="282">
        <f>Detailed!I21</f>
        <v>0</v>
      </c>
      <c r="BJ22" s="281">
        <f>Detailed!J21</f>
        <v>0</v>
      </c>
      <c r="BK22" s="283">
        <f>Detailed!K21</f>
        <v>0</v>
      </c>
      <c r="BL22" s="266">
        <f>Detailed!L21</f>
        <v>0</v>
      </c>
      <c r="BM22" s="267">
        <f>Detailed!M21</f>
        <v>0</v>
      </c>
      <c r="BN22" s="264">
        <f>Detailed!N21</f>
        <v>0</v>
      </c>
      <c r="BO22" s="265">
        <f>Detailed!K21</f>
        <v>0</v>
      </c>
    </row>
    <row r="23" spans="1:67" ht="236.25" customHeight="1" thickBot="1">
      <c r="A23" s="195" t="s">
        <v>251</v>
      </c>
      <c r="B23" s="197">
        <f t="shared" si="0"/>
        <v>0</v>
      </c>
      <c r="C23" s="71">
        <f t="shared" si="1"/>
        <v>1</v>
      </c>
      <c r="D23" s="163">
        <v>0</v>
      </c>
      <c r="E23" s="136">
        <v>1</v>
      </c>
      <c r="F23" s="23">
        <v>0</v>
      </c>
      <c r="G23" s="136">
        <f t="shared" si="2"/>
        <v>0</v>
      </c>
      <c r="H23" s="23">
        <v>1</v>
      </c>
      <c r="I23" s="23">
        <v>0</v>
      </c>
      <c r="J23" s="23">
        <v>1</v>
      </c>
      <c r="K23" s="153">
        <v>0</v>
      </c>
      <c r="L23" s="154" t="s">
        <v>676</v>
      </c>
      <c r="M23" s="223">
        <v>0</v>
      </c>
      <c r="N23" s="157"/>
      <c r="O23" s="358">
        <v>0</v>
      </c>
      <c r="P23" s="166">
        <f t="shared" si="12"/>
        <v>0</v>
      </c>
      <c r="Q23" s="166">
        <f t="shared" si="13"/>
        <v>0</v>
      </c>
      <c r="R23" s="166">
        <f t="shared" si="14"/>
        <v>0</v>
      </c>
      <c r="S23" s="166">
        <f t="shared" si="3"/>
        <v>1</v>
      </c>
      <c r="T23" s="370">
        <f t="shared" si="4"/>
        <v>1</v>
      </c>
      <c r="U23" s="370">
        <f t="shared" si="15"/>
        <v>1</v>
      </c>
      <c r="V23" s="370">
        <f t="shared" si="16"/>
        <v>0</v>
      </c>
      <c r="W23" s="370">
        <f t="shared" si="17"/>
        <v>0</v>
      </c>
      <c r="X23" s="166">
        <f t="shared" si="18"/>
        <v>0</v>
      </c>
      <c r="Y23" s="163">
        <v>0</v>
      </c>
      <c r="Z23" s="136">
        <v>0</v>
      </c>
      <c r="AA23" s="136">
        <v>0</v>
      </c>
      <c r="AB23" s="136">
        <v>0</v>
      </c>
      <c r="AC23" s="136">
        <v>0</v>
      </c>
      <c r="AD23" s="136">
        <v>0</v>
      </c>
      <c r="AE23" s="136">
        <v>0</v>
      </c>
      <c r="AF23" s="138">
        <v>0</v>
      </c>
      <c r="AG23" s="134" t="s">
        <v>677</v>
      </c>
      <c r="AH23" s="134"/>
      <c r="AI23" s="145">
        <v>1</v>
      </c>
      <c r="AJ23" s="135">
        <f t="shared" si="5"/>
        <v>1</v>
      </c>
      <c r="AK23" s="135">
        <f t="shared" si="6"/>
        <v>1</v>
      </c>
      <c r="AL23" s="135">
        <f t="shared" si="19"/>
        <v>0</v>
      </c>
      <c r="AM23" s="135">
        <f t="shared" si="7"/>
        <v>0</v>
      </c>
      <c r="AN23" s="135">
        <f t="shared" si="8"/>
        <v>0</v>
      </c>
      <c r="AO23" s="135">
        <f t="shared" si="9"/>
        <v>0</v>
      </c>
      <c r="AP23" s="135">
        <f t="shared" si="10"/>
        <v>0</v>
      </c>
      <c r="AQ23" s="135"/>
      <c r="AR23" s="135"/>
      <c r="AS23" s="135">
        <f t="shared" si="11"/>
        <v>0</v>
      </c>
      <c r="AT23" s="163">
        <v>1</v>
      </c>
      <c r="AU23" s="136">
        <v>0</v>
      </c>
      <c r="AV23" s="136">
        <v>0</v>
      </c>
      <c r="AW23" s="136">
        <v>0</v>
      </c>
      <c r="AX23" s="136">
        <v>0</v>
      </c>
      <c r="AY23" s="136">
        <v>0</v>
      </c>
      <c r="AZ23" s="136">
        <v>0</v>
      </c>
      <c r="BA23" s="138">
        <v>0</v>
      </c>
      <c r="BB23" s="280">
        <f>Detailed!B22</f>
        <v>0</v>
      </c>
      <c r="BC23" s="297">
        <f>Detailed!C22</f>
        <v>0</v>
      </c>
      <c r="BD23" s="281">
        <f>Detailed!D22</f>
        <v>0</v>
      </c>
      <c r="BE23" s="282">
        <f>Detailed!E22</f>
        <v>0</v>
      </c>
      <c r="BF23" s="281">
        <f>Detailed!F22</f>
        <v>0</v>
      </c>
      <c r="BG23" s="263">
        <f>Detailed!G22</f>
        <v>0</v>
      </c>
      <c r="BH23" s="281">
        <f>Detailed!H22</f>
        <v>0</v>
      </c>
      <c r="BI23" s="282">
        <f>Detailed!I22</f>
        <v>0</v>
      </c>
      <c r="BJ23" s="281">
        <f>Detailed!J22</f>
        <v>0</v>
      </c>
      <c r="BK23" s="283">
        <f>Detailed!K22</f>
        <v>0</v>
      </c>
      <c r="BL23" s="266">
        <f>Detailed!L22</f>
        <v>186614.44444444444</v>
      </c>
      <c r="BM23" s="267">
        <f>Detailed!M22</f>
        <v>0</v>
      </c>
      <c r="BN23" s="264">
        <f>Detailed!N22</f>
        <v>0</v>
      </c>
      <c r="BO23" s="265">
        <f>Detailed!K22</f>
        <v>0</v>
      </c>
    </row>
    <row r="24" spans="1:67" ht="199.5" customHeight="1" thickBot="1">
      <c r="A24" s="193" t="s">
        <v>252</v>
      </c>
      <c r="B24" s="197">
        <f t="shared" si="0"/>
        <v>1</v>
      </c>
      <c r="C24" s="71">
        <f t="shared" si="1"/>
        <v>1</v>
      </c>
      <c r="D24" s="163">
        <v>0</v>
      </c>
      <c r="E24" s="136">
        <v>0</v>
      </c>
      <c r="F24" s="136">
        <v>1</v>
      </c>
      <c r="G24" s="136">
        <f t="shared" si="2"/>
        <v>0</v>
      </c>
      <c r="H24" s="136">
        <v>0</v>
      </c>
      <c r="I24" s="136">
        <v>1</v>
      </c>
      <c r="J24" s="136">
        <v>1</v>
      </c>
      <c r="K24" s="153">
        <v>0</v>
      </c>
      <c r="L24" s="154" t="s">
        <v>822</v>
      </c>
      <c r="M24" s="231">
        <v>1</v>
      </c>
      <c r="N24" s="174" t="s">
        <v>656</v>
      </c>
      <c r="O24" s="234">
        <v>0</v>
      </c>
      <c r="P24" s="166">
        <f t="shared" si="12"/>
        <v>1</v>
      </c>
      <c r="Q24" s="166">
        <f t="shared" si="13"/>
        <v>1</v>
      </c>
      <c r="R24" s="166">
        <f t="shared" si="14"/>
        <v>0</v>
      </c>
      <c r="S24" s="166">
        <f t="shared" si="3"/>
        <v>0</v>
      </c>
      <c r="T24" s="370">
        <f t="shared" si="4"/>
        <v>0</v>
      </c>
      <c r="U24" s="370">
        <f t="shared" si="15"/>
        <v>0</v>
      </c>
      <c r="V24" s="370">
        <f t="shared" si="16"/>
        <v>0</v>
      </c>
      <c r="W24" s="370">
        <f t="shared" si="17"/>
        <v>0</v>
      </c>
      <c r="X24" s="166">
        <f t="shared" si="18"/>
        <v>0</v>
      </c>
      <c r="Y24" s="163">
        <v>1</v>
      </c>
      <c r="Z24" s="136">
        <v>1</v>
      </c>
      <c r="AA24" s="136">
        <v>0</v>
      </c>
      <c r="AB24" s="136">
        <v>0</v>
      </c>
      <c r="AC24" s="136">
        <v>1</v>
      </c>
      <c r="AD24" s="136">
        <v>0</v>
      </c>
      <c r="AE24" s="136">
        <v>0</v>
      </c>
      <c r="AF24" s="138">
        <v>1</v>
      </c>
      <c r="AG24" s="156"/>
      <c r="AH24" s="134"/>
      <c r="AI24" s="135">
        <v>0</v>
      </c>
      <c r="AJ24" s="135">
        <f t="shared" si="5"/>
        <v>0</v>
      </c>
      <c r="AK24" s="135">
        <f t="shared" si="6"/>
        <v>0</v>
      </c>
      <c r="AL24" s="135">
        <f t="shared" si="19"/>
        <v>0</v>
      </c>
      <c r="AM24" s="135">
        <f t="shared" si="7"/>
        <v>0</v>
      </c>
      <c r="AN24" s="135">
        <f t="shared" si="8"/>
        <v>0</v>
      </c>
      <c r="AO24" s="135">
        <f t="shared" si="9"/>
        <v>0</v>
      </c>
      <c r="AP24" s="135">
        <f t="shared" si="10"/>
        <v>0</v>
      </c>
      <c r="AQ24" s="135"/>
      <c r="AR24" s="135"/>
      <c r="AS24" s="135">
        <f t="shared" si="11"/>
        <v>0</v>
      </c>
      <c r="AT24" s="163">
        <v>0</v>
      </c>
      <c r="AU24" s="136">
        <v>0</v>
      </c>
      <c r="AV24" s="136">
        <v>0</v>
      </c>
      <c r="AW24" s="136">
        <v>0</v>
      </c>
      <c r="AX24" s="136">
        <v>0</v>
      </c>
      <c r="AY24" s="136">
        <v>0</v>
      </c>
      <c r="AZ24" s="136">
        <v>0</v>
      </c>
      <c r="BA24" s="138">
        <v>0</v>
      </c>
      <c r="BB24" s="280">
        <f>Detailed!B23</f>
        <v>0</v>
      </c>
      <c r="BC24" s="297">
        <f>Detailed!C23</f>
        <v>350000</v>
      </c>
      <c r="BD24" s="281">
        <f>Detailed!D23</f>
        <v>0</v>
      </c>
      <c r="BE24" s="282">
        <f>Detailed!E23</f>
        <v>0</v>
      </c>
      <c r="BF24" s="281">
        <f>Detailed!F23</f>
        <v>0</v>
      </c>
      <c r="BG24" s="263">
        <f>Detailed!G23</f>
        <v>0</v>
      </c>
      <c r="BH24" s="281">
        <f>Detailed!H23</f>
        <v>0</v>
      </c>
      <c r="BI24" s="282">
        <f>Detailed!I23</f>
        <v>350000</v>
      </c>
      <c r="BJ24" s="281">
        <f>Detailed!J23</f>
        <v>0</v>
      </c>
      <c r="BK24" s="283">
        <f>Detailed!K23</f>
        <v>0</v>
      </c>
      <c r="BL24" s="266">
        <f>Detailed!L23</f>
        <v>0</v>
      </c>
      <c r="BM24" s="267">
        <f>Detailed!M23</f>
        <v>0</v>
      </c>
      <c r="BN24" s="264">
        <f>Detailed!N23</f>
        <v>0</v>
      </c>
      <c r="BO24" s="265">
        <f>Detailed!K23</f>
        <v>0</v>
      </c>
    </row>
    <row r="25" spans="1:67" ht="293.25" customHeight="1" thickBot="1">
      <c r="A25" s="195" t="s">
        <v>329</v>
      </c>
      <c r="B25" s="197">
        <f t="shared" si="0"/>
        <v>1</v>
      </c>
      <c r="C25" s="71">
        <f t="shared" si="1"/>
        <v>1</v>
      </c>
      <c r="D25" s="173">
        <v>0</v>
      </c>
      <c r="E25" s="85">
        <v>0</v>
      </c>
      <c r="F25" s="85">
        <v>1</v>
      </c>
      <c r="G25" s="136">
        <f t="shared" si="2"/>
        <v>0</v>
      </c>
      <c r="H25" s="175">
        <v>1</v>
      </c>
      <c r="I25" s="85">
        <v>1</v>
      </c>
      <c r="J25" s="85">
        <v>1</v>
      </c>
      <c r="K25" s="153">
        <v>0</v>
      </c>
      <c r="L25" s="228" t="s">
        <v>693</v>
      </c>
      <c r="M25" s="232">
        <v>1</v>
      </c>
      <c r="N25" s="165" t="s">
        <v>692</v>
      </c>
      <c r="O25" s="362">
        <v>0</v>
      </c>
      <c r="P25" s="166">
        <f t="shared" si="12"/>
        <v>1</v>
      </c>
      <c r="Q25" s="166">
        <f t="shared" si="13"/>
        <v>1</v>
      </c>
      <c r="R25" s="166">
        <f t="shared" si="14"/>
        <v>0</v>
      </c>
      <c r="S25" s="166">
        <f t="shared" si="3"/>
        <v>0</v>
      </c>
      <c r="T25" s="370">
        <f t="shared" si="4"/>
        <v>0</v>
      </c>
      <c r="U25" s="370">
        <f t="shared" si="15"/>
        <v>0</v>
      </c>
      <c r="V25" s="370">
        <f t="shared" si="16"/>
        <v>0</v>
      </c>
      <c r="W25" s="370">
        <f t="shared" si="17"/>
        <v>0</v>
      </c>
      <c r="X25" s="166">
        <f t="shared" si="18"/>
        <v>0</v>
      </c>
      <c r="Y25" s="253">
        <v>1</v>
      </c>
      <c r="Z25" s="136">
        <v>0</v>
      </c>
      <c r="AA25" s="136">
        <v>0</v>
      </c>
      <c r="AB25" s="136">
        <v>0</v>
      </c>
      <c r="AC25" s="136">
        <v>1</v>
      </c>
      <c r="AD25" s="136">
        <v>1</v>
      </c>
      <c r="AE25" s="136">
        <v>0</v>
      </c>
      <c r="AF25" s="138">
        <v>1</v>
      </c>
      <c r="AG25" s="146" t="s">
        <v>694</v>
      </c>
      <c r="AH25" s="146" t="s">
        <v>695</v>
      </c>
      <c r="AI25" s="147" t="s">
        <v>688</v>
      </c>
      <c r="AJ25" s="135">
        <f t="shared" si="5"/>
        <v>0</v>
      </c>
      <c r="AK25" s="135">
        <f t="shared" si="6"/>
        <v>0</v>
      </c>
      <c r="AL25" s="135">
        <f t="shared" si="19"/>
        <v>0</v>
      </c>
      <c r="AM25" s="135">
        <f t="shared" si="7"/>
        <v>0</v>
      </c>
      <c r="AN25" s="375">
        <f>IF(SUM(AT25:BA25)&gt;0,1,0)</f>
        <v>1</v>
      </c>
      <c r="AO25" s="135">
        <f t="shared" si="9"/>
        <v>1</v>
      </c>
      <c r="AP25" s="135">
        <f t="shared" si="10"/>
        <v>1</v>
      </c>
      <c r="AQ25" s="135"/>
      <c r="AR25" s="135"/>
      <c r="AS25" s="135">
        <f t="shared" si="11"/>
        <v>1</v>
      </c>
      <c r="AT25" s="253">
        <v>1</v>
      </c>
      <c r="AU25" s="137">
        <v>0</v>
      </c>
      <c r="AV25" s="136">
        <v>0</v>
      </c>
      <c r="AW25" s="136">
        <v>0</v>
      </c>
      <c r="AX25" s="136">
        <v>1</v>
      </c>
      <c r="AY25" s="136">
        <v>0</v>
      </c>
      <c r="AZ25" s="136">
        <v>0</v>
      </c>
      <c r="BA25" s="138">
        <v>1</v>
      </c>
      <c r="BB25" s="284">
        <f>Detailed!B24</f>
        <v>150000</v>
      </c>
      <c r="BC25" s="299">
        <f>Detailed!C24</f>
        <v>27200000</v>
      </c>
      <c r="BD25" s="285">
        <f>Detailed!D24</f>
        <v>50000</v>
      </c>
      <c r="BE25" s="286">
        <f>Detailed!E24</f>
        <v>7500000</v>
      </c>
      <c r="BF25" s="285">
        <f>Detailed!F24</f>
        <v>0</v>
      </c>
      <c r="BG25" s="287">
        <f>Detailed!G24</f>
        <v>0</v>
      </c>
      <c r="BH25" s="285">
        <f>Detailed!H24</f>
        <v>100000</v>
      </c>
      <c r="BI25" s="286">
        <f>Detailed!I24</f>
        <v>19700000</v>
      </c>
      <c r="BJ25" s="285">
        <f>Detailed!J24</f>
        <v>0</v>
      </c>
      <c r="BK25" s="288">
        <f>Detailed!K24</f>
        <v>0</v>
      </c>
      <c r="BL25" s="268">
        <f>Detailed!L24</f>
        <v>0</v>
      </c>
      <c r="BM25" s="269">
        <f>Detailed!M24</f>
        <v>0</v>
      </c>
      <c r="BN25" s="270">
        <f>Detailed!N24</f>
        <v>0</v>
      </c>
      <c r="BO25" s="271">
        <f>Detailed!K24</f>
        <v>0</v>
      </c>
    </row>
    <row r="26" spans="1:67" ht="269.25" customHeight="1" thickBot="1">
      <c r="A26" s="195" t="s">
        <v>253</v>
      </c>
      <c r="B26" s="197">
        <f t="shared" si="0"/>
        <v>1</v>
      </c>
      <c r="C26" s="71">
        <f t="shared" si="1"/>
        <v>1</v>
      </c>
      <c r="D26" s="163">
        <v>0</v>
      </c>
      <c r="E26" s="136">
        <v>0</v>
      </c>
      <c r="F26" s="136">
        <v>1</v>
      </c>
      <c r="G26" s="136">
        <f t="shared" si="2"/>
        <v>0</v>
      </c>
      <c r="H26" s="136">
        <v>1</v>
      </c>
      <c r="I26" s="136">
        <v>1</v>
      </c>
      <c r="J26" s="136">
        <v>1</v>
      </c>
      <c r="K26" s="138">
        <v>1</v>
      </c>
      <c r="L26" s="154" t="s">
        <v>696</v>
      </c>
      <c r="M26" s="223">
        <v>0</v>
      </c>
      <c r="N26" s="165" t="s">
        <v>697</v>
      </c>
      <c r="O26" s="230">
        <v>0</v>
      </c>
      <c r="P26" s="166">
        <f t="shared" si="12"/>
        <v>0</v>
      </c>
      <c r="Q26" s="166">
        <f t="shared" si="13"/>
        <v>0</v>
      </c>
      <c r="R26" s="166">
        <f t="shared" si="14"/>
        <v>0</v>
      </c>
      <c r="S26" s="166">
        <f t="shared" si="3"/>
        <v>1</v>
      </c>
      <c r="T26" s="370">
        <f t="shared" si="4"/>
        <v>1</v>
      </c>
      <c r="U26" s="370">
        <f t="shared" si="15"/>
        <v>0</v>
      </c>
      <c r="V26" s="370">
        <f t="shared" si="16"/>
        <v>0</v>
      </c>
      <c r="W26" s="370">
        <f t="shared" si="17"/>
        <v>1</v>
      </c>
      <c r="X26" s="166">
        <f t="shared" si="18"/>
        <v>1</v>
      </c>
      <c r="Y26" s="163">
        <v>0</v>
      </c>
      <c r="Z26" s="136">
        <v>1</v>
      </c>
      <c r="AA26" s="136">
        <v>0</v>
      </c>
      <c r="AB26" s="136">
        <v>0</v>
      </c>
      <c r="AC26" s="136">
        <v>0</v>
      </c>
      <c r="AD26" s="136">
        <v>1</v>
      </c>
      <c r="AE26" s="136">
        <v>0</v>
      </c>
      <c r="AF26" s="138">
        <v>0</v>
      </c>
      <c r="AG26" s="151"/>
      <c r="AH26" s="134"/>
      <c r="AI26" s="135">
        <v>0</v>
      </c>
      <c r="AJ26" s="135">
        <f t="shared" si="5"/>
        <v>0</v>
      </c>
      <c r="AK26" s="135">
        <f t="shared" si="6"/>
        <v>0</v>
      </c>
      <c r="AL26" s="135">
        <f t="shared" si="19"/>
        <v>0</v>
      </c>
      <c r="AM26" s="135">
        <f t="shared" si="7"/>
        <v>0</v>
      </c>
      <c r="AN26" s="135">
        <f t="shared" ref="AN26:AN57" si="20">IF(AND(AI26=0,(AT26+AU26+AV26+AW26+AX26+AY26+AZ26+BA26)&gt;0),1,0)</f>
        <v>0</v>
      </c>
      <c r="AO26" s="135">
        <f t="shared" si="9"/>
        <v>0</v>
      </c>
      <c r="AP26" s="135">
        <f t="shared" si="10"/>
        <v>0</v>
      </c>
      <c r="AQ26" s="135"/>
      <c r="AR26" s="135"/>
      <c r="AS26" s="135">
        <f t="shared" si="11"/>
        <v>0</v>
      </c>
      <c r="AT26" s="163">
        <v>0</v>
      </c>
      <c r="AU26" s="137">
        <v>0</v>
      </c>
      <c r="AV26" s="136">
        <v>0</v>
      </c>
      <c r="AW26" s="136">
        <v>0</v>
      </c>
      <c r="AX26" s="136">
        <v>0</v>
      </c>
      <c r="AY26" s="136">
        <v>0</v>
      </c>
      <c r="AZ26" s="136">
        <v>0</v>
      </c>
      <c r="BA26" s="138">
        <v>0</v>
      </c>
      <c r="BB26" s="280">
        <f>Detailed!B25</f>
        <v>0</v>
      </c>
      <c r="BC26" s="297">
        <f>Detailed!C25</f>
        <v>0</v>
      </c>
      <c r="BD26" s="281">
        <f>Detailed!D25</f>
        <v>0</v>
      </c>
      <c r="BE26" s="282">
        <f>Detailed!E25</f>
        <v>0</v>
      </c>
      <c r="BF26" s="281">
        <f>Detailed!F25</f>
        <v>0</v>
      </c>
      <c r="BG26" s="263">
        <f>Detailed!G25</f>
        <v>0</v>
      </c>
      <c r="BH26" s="281">
        <f>Detailed!H25</f>
        <v>0</v>
      </c>
      <c r="BI26" s="282">
        <f>Detailed!I25</f>
        <v>0</v>
      </c>
      <c r="BJ26" s="281">
        <f>Detailed!J25</f>
        <v>0</v>
      </c>
      <c r="BK26" s="283">
        <f>Detailed!K25</f>
        <v>0</v>
      </c>
      <c r="BL26" s="266">
        <f>Detailed!L25</f>
        <v>0</v>
      </c>
      <c r="BM26" s="267">
        <f>Detailed!M25</f>
        <v>0</v>
      </c>
      <c r="BN26" s="264">
        <f>Detailed!N25</f>
        <v>0</v>
      </c>
      <c r="BO26" s="265">
        <f>Detailed!K25</f>
        <v>0</v>
      </c>
    </row>
    <row r="27" spans="1:67" ht="327" customHeight="1" thickBot="1">
      <c r="A27" s="193" t="s">
        <v>236</v>
      </c>
      <c r="B27" s="197">
        <f t="shared" si="0"/>
        <v>1</v>
      </c>
      <c r="C27" s="71">
        <f t="shared" si="1"/>
        <v>1</v>
      </c>
      <c r="D27" s="173">
        <v>0</v>
      </c>
      <c r="E27" s="23">
        <v>0</v>
      </c>
      <c r="F27" s="23">
        <v>1</v>
      </c>
      <c r="G27" s="136">
        <f t="shared" si="2"/>
        <v>0</v>
      </c>
      <c r="H27" s="23">
        <v>1</v>
      </c>
      <c r="I27" s="23">
        <v>1</v>
      </c>
      <c r="J27" s="23">
        <v>1</v>
      </c>
      <c r="K27" s="153">
        <v>1</v>
      </c>
      <c r="L27" s="154" t="s">
        <v>698</v>
      </c>
      <c r="M27" s="231">
        <v>1</v>
      </c>
      <c r="N27" s="165" t="s">
        <v>699</v>
      </c>
      <c r="O27" s="230">
        <v>0</v>
      </c>
      <c r="P27" s="166">
        <f t="shared" si="12"/>
        <v>1</v>
      </c>
      <c r="Q27" s="166">
        <f t="shared" si="13"/>
        <v>1</v>
      </c>
      <c r="R27" s="166">
        <f t="shared" si="14"/>
        <v>0</v>
      </c>
      <c r="S27" s="166">
        <f t="shared" si="3"/>
        <v>0</v>
      </c>
      <c r="T27" s="370">
        <f t="shared" si="4"/>
        <v>0</v>
      </c>
      <c r="U27" s="370">
        <f t="shared" si="15"/>
        <v>0</v>
      </c>
      <c r="V27" s="370">
        <f t="shared" si="16"/>
        <v>0</v>
      </c>
      <c r="W27" s="370">
        <f t="shared" si="17"/>
        <v>0</v>
      </c>
      <c r="X27" s="166">
        <f t="shared" si="18"/>
        <v>0</v>
      </c>
      <c r="Y27" s="163">
        <v>1</v>
      </c>
      <c r="Z27" s="136">
        <v>1</v>
      </c>
      <c r="AA27" s="136">
        <v>0</v>
      </c>
      <c r="AB27" s="136">
        <v>0</v>
      </c>
      <c r="AC27" s="136">
        <v>0</v>
      </c>
      <c r="AD27" s="136">
        <v>0</v>
      </c>
      <c r="AE27" s="136">
        <v>0</v>
      </c>
      <c r="AF27" s="138">
        <v>1</v>
      </c>
      <c r="AG27" s="152"/>
      <c r="AH27" s="149"/>
      <c r="AI27" s="150">
        <v>0</v>
      </c>
      <c r="AJ27" s="135">
        <f t="shared" si="5"/>
        <v>0</v>
      </c>
      <c r="AK27" s="135">
        <f t="shared" si="6"/>
        <v>0</v>
      </c>
      <c r="AL27" s="135">
        <f t="shared" si="19"/>
        <v>0</v>
      </c>
      <c r="AM27" s="135">
        <f t="shared" si="7"/>
        <v>0</v>
      </c>
      <c r="AN27" s="135">
        <f t="shared" si="20"/>
        <v>0</v>
      </c>
      <c r="AO27" s="135">
        <f t="shared" si="9"/>
        <v>0</v>
      </c>
      <c r="AP27" s="135">
        <f t="shared" si="10"/>
        <v>0</v>
      </c>
      <c r="AQ27" s="135">
        <f>IF(AND(AP27=1,AS27=0),1,0)</f>
        <v>0</v>
      </c>
      <c r="AR27" s="135">
        <f>IF(AND(AP27=0,AS27=1),1,0)</f>
        <v>0</v>
      </c>
      <c r="AS27" s="135">
        <f t="shared" si="11"/>
        <v>0</v>
      </c>
      <c r="AT27" s="258">
        <v>0</v>
      </c>
      <c r="AU27" s="137">
        <v>0</v>
      </c>
      <c r="AV27" s="136">
        <v>0</v>
      </c>
      <c r="AW27" s="136">
        <v>0</v>
      </c>
      <c r="AX27" s="136">
        <v>0</v>
      </c>
      <c r="AY27" s="136">
        <v>0</v>
      </c>
      <c r="AZ27" s="136">
        <v>0</v>
      </c>
      <c r="BA27" s="138">
        <v>0</v>
      </c>
      <c r="BB27" s="280">
        <f>Detailed!B26</f>
        <v>23952380.952380948</v>
      </c>
      <c r="BC27" s="297">
        <f>Detailed!C26</f>
        <v>0</v>
      </c>
      <c r="BD27" s="281">
        <f>Detailed!D26</f>
        <v>23238095.238095235</v>
      </c>
      <c r="BE27" s="282">
        <f>Detailed!E26</f>
        <v>0</v>
      </c>
      <c r="BF27" s="281">
        <f>Detailed!F26</f>
        <v>0</v>
      </c>
      <c r="BG27" s="263">
        <f>Detailed!G26</f>
        <v>0</v>
      </c>
      <c r="BH27" s="281">
        <f>Detailed!H26</f>
        <v>714285.7142857142</v>
      </c>
      <c r="BI27" s="282">
        <f>Detailed!I26</f>
        <v>0</v>
      </c>
      <c r="BJ27" s="281">
        <f>Detailed!J26</f>
        <v>0</v>
      </c>
      <c r="BK27" s="283">
        <f>Detailed!K26</f>
        <v>0</v>
      </c>
      <c r="BL27" s="266">
        <f>Detailed!L26</f>
        <v>0</v>
      </c>
      <c r="BM27" s="267">
        <f>Detailed!M26</f>
        <v>0</v>
      </c>
      <c r="BN27" s="264">
        <f>Detailed!N26</f>
        <v>0</v>
      </c>
      <c r="BO27" s="265">
        <f>Detailed!K26</f>
        <v>0</v>
      </c>
    </row>
    <row r="28" spans="1:67" ht="109.5" customHeight="1" thickBot="1">
      <c r="A28" s="194" t="s">
        <v>254</v>
      </c>
      <c r="B28" s="197">
        <f t="shared" si="0"/>
        <v>1</v>
      </c>
      <c r="C28" s="71">
        <f t="shared" si="1"/>
        <v>1</v>
      </c>
      <c r="D28" s="173">
        <v>1</v>
      </c>
      <c r="E28" s="23">
        <v>0</v>
      </c>
      <c r="F28" s="23">
        <v>0</v>
      </c>
      <c r="G28" s="136">
        <f t="shared" si="2"/>
        <v>0</v>
      </c>
      <c r="H28" s="23">
        <v>0</v>
      </c>
      <c r="I28" s="23">
        <v>1</v>
      </c>
      <c r="J28" s="23">
        <v>1</v>
      </c>
      <c r="K28" s="153">
        <v>0</v>
      </c>
      <c r="L28" s="154" t="s">
        <v>701</v>
      </c>
      <c r="M28" s="223">
        <v>0</v>
      </c>
      <c r="N28" s="165" t="s">
        <v>372</v>
      </c>
      <c r="O28" s="230">
        <v>0</v>
      </c>
      <c r="P28" s="166">
        <f t="shared" si="12"/>
        <v>0</v>
      </c>
      <c r="Q28" s="166">
        <f t="shared" si="13"/>
        <v>0</v>
      </c>
      <c r="R28" s="166">
        <f t="shared" si="14"/>
        <v>0</v>
      </c>
      <c r="S28" s="166">
        <f t="shared" si="3"/>
        <v>1</v>
      </c>
      <c r="T28" s="370">
        <f t="shared" si="4"/>
        <v>1</v>
      </c>
      <c r="U28" s="370">
        <f t="shared" si="15"/>
        <v>1</v>
      </c>
      <c r="V28" s="370">
        <f t="shared" si="16"/>
        <v>0</v>
      </c>
      <c r="W28" s="370">
        <f t="shared" si="17"/>
        <v>0</v>
      </c>
      <c r="X28" s="166">
        <f t="shared" si="18"/>
        <v>0</v>
      </c>
      <c r="Y28" s="163">
        <v>0</v>
      </c>
      <c r="Z28" s="136">
        <v>0</v>
      </c>
      <c r="AA28" s="136">
        <v>0</v>
      </c>
      <c r="AB28" s="136">
        <v>0</v>
      </c>
      <c r="AC28" s="136">
        <v>0</v>
      </c>
      <c r="AD28" s="136">
        <v>0</v>
      </c>
      <c r="AE28" s="136">
        <v>0</v>
      </c>
      <c r="AF28" s="138">
        <v>0</v>
      </c>
      <c r="AG28" s="134" t="s">
        <v>700</v>
      </c>
      <c r="AH28" s="134"/>
      <c r="AI28" s="135">
        <v>0</v>
      </c>
      <c r="AJ28" s="135">
        <f t="shared" si="5"/>
        <v>0</v>
      </c>
      <c r="AK28" s="135">
        <f t="shared" si="6"/>
        <v>0</v>
      </c>
      <c r="AL28" s="135">
        <f t="shared" si="19"/>
        <v>0</v>
      </c>
      <c r="AM28" s="135">
        <f t="shared" si="7"/>
        <v>0</v>
      </c>
      <c r="AN28" s="135">
        <f t="shared" si="20"/>
        <v>0</v>
      </c>
      <c r="AO28" s="135">
        <f t="shared" si="9"/>
        <v>0</v>
      </c>
      <c r="AP28" s="135">
        <f t="shared" si="10"/>
        <v>0</v>
      </c>
      <c r="AQ28" s="135">
        <f t="shared" ref="AQ28:AQ91" si="21">IF(AND(AP28=1,AS28=0),1,0)</f>
        <v>0</v>
      </c>
      <c r="AR28" s="135">
        <f t="shared" ref="AR28:AR91" si="22">IF(AND(AP28=0,AS28=1),1,0)</f>
        <v>0</v>
      </c>
      <c r="AS28" s="135">
        <f t="shared" si="11"/>
        <v>0</v>
      </c>
      <c r="AT28" s="163">
        <v>0</v>
      </c>
      <c r="AU28" s="137">
        <v>0</v>
      </c>
      <c r="AV28" s="136">
        <v>0</v>
      </c>
      <c r="AW28" s="136">
        <v>0</v>
      </c>
      <c r="AX28" s="136">
        <v>0</v>
      </c>
      <c r="AY28" s="136">
        <v>0</v>
      </c>
      <c r="AZ28" s="136">
        <v>0</v>
      </c>
      <c r="BA28" s="138">
        <v>0</v>
      </c>
      <c r="BB28" s="280">
        <f>Detailed!B27</f>
        <v>0</v>
      </c>
      <c r="BC28" s="297">
        <f>Detailed!C27</f>
        <v>0</v>
      </c>
      <c r="BD28" s="281">
        <f>Detailed!D27</f>
        <v>0</v>
      </c>
      <c r="BE28" s="282">
        <f>Detailed!E27</f>
        <v>0</v>
      </c>
      <c r="BF28" s="281">
        <f>Detailed!F27</f>
        <v>0</v>
      </c>
      <c r="BG28" s="263">
        <f>Detailed!G27</f>
        <v>0</v>
      </c>
      <c r="BH28" s="281">
        <f>Detailed!H27</f>
        <v>0</v>
      </c>
      <c r="BI28" s="282">
        <f>Detailed!I27</f>
        <v>0</v>
      </c>
      <c r="BJ28" s="281">
        <f>Detailed!J27</f>
        <v>0</v>
      </c>
      <c r="BK28" s="283">
        <f>Detailed!K27</f>
        <v>0</v>
      </c>
      <c r="BL28" s="266">
        <f>Detailed!L27</f>
        <v>0</v>
      </c>
      <c r="BM28" s="267">
        <f>Detailed!M27</f>
        <v>0</v>
      </c>
      <c r="BN28" s="264">
        <f>Detailed!N27</f>
        <v>0</v>
      </c>
      <c r="BO28" s="265">
        <f>Detailed!K27</f>
        <v>0</v>
      </c>
    </row>
    <row r="29" spans="1:67" ht="87.75" customHeight="1" thickBot="1">
      <c r="A29" s="193" t="s">
        <v>255</v>
      </c>
      <c r="B29" s="197">
        <f t="shared" si="0"/>
        <v>0</v>
      </c>
      <c r="C29" s="71">
        <f t="shared" si="1"/>
        <v>0</v>
      </c>
      <c r="D29" s="173">
        <v>0</v>
      </c>
      <c r="E29" s="23">
        <v>1</v>
      </c>
      <c r="F29" s="23">
        <v>0</v>
      </c>
      <c r="G29" s="136">
        <f t="shared" si="2"/>
        <v>0</v>
      </c>
      <c r="H29" s="23">
        <v>0</v>
      </c>
      <c r="I29" s="23">
        <v>0</v>
      </c>
      <c r="J29" s="23">
        <v>0</v>
      </c>
      <c r="K29" s="153">
        <v>0</v>
      </c>
      <c r="L29" s="154"/>
      <c r="M29" s="223">
        <v>0</v>
      </c>
      <c r="N29" s="157"/>
      <c r="O29" s="358">
        <v>0</v>
      </c>
      <c r="P29" s="166">
        <f t="shared" si="12"/>
        <v>0</v>
      </c>
      <c r="Q29" s="166">
        <f t="shared" si="13"/>
        <v>0</v>
      </c>
      <c r="R29" s="166">
        <f t="shared" si="14"/>
        <v>0</v>
      </c>
      <c r="S29" s="166">
        <f t="shared" si="3"/>
        <v>0</v>
      </c>
      <c r="T29" s="370">
        <f t="shared" si="4"/>
        <v>0</v>
      </c>
      <c r="U29" s="370">
        <f t="shared" si="15"/>
        <v>0</v>
      </c>
      <c r="V29" s="370">
        <f t="shared" si="16"/>
        <v>0</v>
      </c>
      <c r="W29" s="370">
        <f t="shared" si="17"/>
        <v>0</v>
      </c>
      <c r="X29" s="166">
        <f t="shared" si="18"/>
        <v>0</v>
      </c>
      <c r="Y29" s="163">
        <v>0</v>
      </c>
      <c r="Z29" s="136">
        <v>0</v>
      </c>
      <c r="AA29" s="136">
        <v>0</v>
      </c>
      <c r="AB29" s="136">
        <v>0</v>
      </c>
      <c r="AC29" s="136">
        <v>0</v>
      </c>
      <c r="AD29" s="136">
        <v>0</v>
      </c>
      <c r="AE29" s="136">
        <v>0</v>
      </c>
      <c r="AF29" s="138">
        <v>0</v>
      </c>
      <c r="AG29" s="151"/>
      <c r="AH29" s="134"/>
      <c r="AI29" s="135">
        <v>0</v>
      </c>
      <c r="AJ29" s="135">
        <f t="shared" si="5"/>
        <v>0</v>
      </c>
      <c r="AK29" s="135">
        <f t="shared" si="6"/>
        <v>0</v>
      </c>
      <c r="AL29" s="135">
        <f t="shared" si="19"/>
        <v>0</v>
      </c>
      <c r="AM29" s="135">
        <f t="shared" si="7"/>
        <v>0</v>
      </c>
      <c r="AN29" s="135">
        <f t="shared" si="20"/>
        <v>0</v>
      </c>
      <c r="AO29" s="135">
        <f t="shared" si="9"/>
        <v>0</v>
      </c>
      <c r="AP29" s="135">
        <f t="shared" si="10"/>
        <v>0</v>
      </c>
      <c r="AQ29" s="135">
        <f t="shared" si="21"/>
        <v>0</v>
      </c>
      <c r="AR29" s="135">
        <f t="shared" si="22"/>
        <v>0</v>
      </c>
      <c r="AS29" s="135">
        <f t="shared" si="11"/>
        <v>0</v>
      </c>
      <c r="AT29" s="163">
        <v>0</v>
      </c>
      <c r="AU29" s="137">
        <v>0</v>
      </c>
      <c r="AV29" s="136">
        <v>0</v>
      </c>
      <c r="AW29" s="136">
        <v>0</v>
      </c>
      <c r="AX29" s="136">
        <v>0</v>
      </c>
      <c r="AY29" s="136">
        <v>0</v>
      </c>
      <c r="AZ29" s="136">
        <v>0</v>
      </c>
      <c r="BA29" s="138">
        <v>0</v>
      </c>
      <c r="BB29" s="280">
        <f>Detailed!B28</f>
        <v>0</v>
      </c>
      <c r="BC29" s="297">
        <f>Detailed!C28</f>
        <v>0</v>
      </c>
      <c r="BD29" s="281">
        <f>Detailed!D28</f>
        <v>0</v>
      </c>
      <c r="BE29" s="282">
        <f>Detailed!E28</f>
        <v>0</v>
      </c>
      <c r="BF29" s="281">
        <f>Detailed!F28</f>
        <v>0</v>
      </c>
      <c r="BG29" s="263">
        <f>Detailed!G28</f>
        <v>0</v>
      </c>
      <c r="BH29" s="281">
        <f>Detailed!H28</f>
        <v>0</v>
      </c>
      <c r="BI29" s="282">
        <f>Detailed!I28</f>
        <v>0</v>
      </c>
      <c r="BJ29" s="281">
        <f>Detailed!J28</f>
        <v>0</v>
      </c>
      <c r="BK29" s="283">
        <f>Detailed!K28</f>
        <v>0</v>
      </c>
      <c r="BL29" s="266">
        <f>Detailed!L28</f>
        <v>0</v>
      </c>
      <c r="BM29" s="267">
        <f>Detailed!M28</f>
        <v>0</v>
      </c>
      <c r="BN29" s="264">
        <f>Detailed!N28</f>
        <v>0</v>
      </c>
      <c r="BO29" s="265">
        <f>Detailed!K28</f>
        <v>0</v>
      </c>
    </row>
    <row r="30" spans="1:67" ht="310.5" customHeight="1" thickBot="1">
      <c r="A30" s="193" t="s">
        <v>256</v>
      </c>
      <c r="B30" s="197">
        <f t="shared" si="0"/>
        <v>1</v>
      </c>
      <c r="C30" s="71">
        <f t="shared" si="1"/>
        <v>1</v>
      </c>
      <c r="D30" s="173">
        <v>1</v>
      </c>
      <c r="E30" s="23">
        <v>0</v>
      </c>
      <c r="F30" s="23">
        <v>0</v>
      </c>
      <c r="G30" s="136">
        <f t="shared" si="2"/>
        <v>0</v>
      </c>
      <c r="H30" s="23">
        <v>1</v>
      </c>
      <c r="I30" s="23">
        <v>1</v>
      </c>
      <c r="J30" s="23">
        <v>1</v>
      </c>
      <c r="K30" s="153">
        <v>0</v>
      </c>
      <c r="L30" s="154" t="s">
        <v>702</v>
      </c>
      <c r="M30" s="223">
        <v>0</v>
      </c>
      <c r="N30" s="176"/>
      <c r="O30" s="362">
        <v>0</v>
      </c>
      <c r="P30" s="166">
        <f t="shared" si="12"/>
        <v>0</v>
      </c>
      <c r="Q30" s="166">
        <f t="shared" si="13"/>
        <v>0</v>
      </c>
      <c r="R30" s="166">
        <f t="shared" si="14"/>
        <v>0</v>
      </c>
      <c r="S30" s="166">
        <f t="shared" si="3"/>
        <v>1</v>
      </c>
      <c r="T30" s="370">
        <f t="shared" si="4"/>
        <v>1</v>
      </c>
      <c r="U30" s="370">
        <f t="shared" si="15"/>
        <v>1</v>
      </c>
      <c r="V30" s="370">
        <f t="shared" si="16"/>
        <v>0</v>
      </c>
      <c r="W30" s="370">
        <f t="shared" si="17"/>
        <v>0</v>
      </c>
      <c r="X30" s="166">
        <f t="shared" si="18"/>
        <v>0</v>
      </c>
      <c r="Y30" s="163">
        <v>0</v>
      </c>
      <c r="Z30" s="136">
        <v>0</v>
      </c>
      <c r="AA30" s="136">
        <v>0</v>
      </c>
      <c r="AB30" s="136">
        <v>0</v>
      </c>
      <c r="AC30" s="136">
        <v>0</v>
      </c>
      <c r="AD30" s="136">
        <v>0</v>
      </c>
      <c r="AE30" s="136">
        <v>0</v>
      </c>
      <c r="AF30" s="138">
        <v>0</v>
      </c>
      <c r="AG30" s="144" t="s">
        <v>821</v>
      </c>
      <c r="AH30" s="134"/>
      <c r="AI30" s="145">
        <v>1</v>
      </c>
      <c r="AJ30" s="135">
        <f t="shared" si="5"/>
        <v>1</v>
      </c>
      <c r="AK30" s="135">
        <f t="shared" si="6"/>
        <v>1</v>
      </c>
      <c r="AL30" s="135">
        <f t="shared" si="19"/>
        <v>0</v>
      </c>
      <c r="AM30" s="135">
        <f t="shared" si="7"/>
        <v>0</v>
      </c>
      <c r="AN30" s="135">
        <f t="shared" si="20"/>
        <v>0</v>
      </c>
      <c r="AO30" s="135">
        <f t="shared" si="9"/>
        <v>0</v>
      </c>
      <c r="AP30" s="135">
        <f t="shared" si="10"/>
        <v>0</v>
      </c>
      <c r="AQ30" s="135">
        <f t="shared" si="21"/>
        <v>0</v>
      </c>
      <c r="AR30" s="135">
        <f t="shared" si="22"/>
        <v>0</v>
      </c>
      <c r="AS30" s="135">
        <f t="shared" si="11"/>
        <v>0</v>
      </c>
      <c r="AT30" s="163">
        <v>1</v>
      </c>
      <c r="AU30" s="137">
        <v>0</v>
      </c>
      <c r="AV30" s="136">
        <v>0</v>
      </c>
      <c r="AW30" s="136">
        <v>0</v>
      </c>
      <c r="AX30" s="136">
        <v>0</v>
      </c>
      <c r="AY30" s="136">
        <v>1</v>
      </c>
      <c r="AZ30" s="136">
        <v>0</v>
      </c>
      <c r="BA30" s="138">
        <v>1</v>
      </c>
      <c r="BB30" s="280">
        <f>Detailed!B29</f>
        <v>0</v>
      </c>
      <c r="BC30" s="297">
        <f>Detailed!C29</f>
        <v>0</v>
      </c>
      <c r="BD30" s="281">
        <f>Detailed!D29</f>
        <v>0</v>
      </c>
      <c r="BE30" s="282">
        <f>Detailed!E29</f>
        <v>0</v>
      </c>
      <c r="BF30" s="281">
        <f>Detailed!F29</f>
        <v>0</v>
      </c>
      <c r="BG30" s="263">
        <f>Detailed!G29</f>
        <v>0</v>
      </c>
      <c r="BH30" s="281">
        <f>Detailed!H29</f>
        <v>0</v>
      </c>
      <c r="BI30" s="282">
        <f>Detailed!I29</f>
        <v>0</v>
      </c>
      <c r="BJ30" s="281">
        <f>Detailed!J29</f>
        <v>0</v>
      </c>
      <c r="BK30" s="283">
        <f>Detailed!K29</f>
        <v>0</v>
      </c>
      <c r="BL30" s="266">
        <f>Detailed!L29</f>
        <v>32000000</v>
      </c>
      <c r="BM30" s="267">
        <f>Detailed!M29</f>
        <v>0</v>
      </c>
      <c r="BN30" s="264">
        <f>Detailed!N29</f>
        <v>0</v>
      </c>
      <c r="BO30" s="265">
        <f>Detailed!K29</f>
        <v>0</v>
      </c>
    </row>
    <row r="31" spans="1:67" ht="121.5" customHeight="1" thickBot="1">
      <c r="A31" s="193" t="s">
        <v>257</v>
      </c>
      <c r="B31" s="197">
        <f t="shared" si="0"/>
        <v>1</v>
      </c>
      <c r="C31" s="71">
        <f t="shared" si="1"/>
        <v>1</v>
      </c>
      <c r="D31" s="173">
        <v>1</v>
      </c>
      <c r="E31" s="23">
        <v>0</v>
      </c>
      <c r="F31" s="23">
        <v>0</v>
      </c>
      <c r="G31" s="136">
        <f t="shared" si="2"/>
        <v>0</v>
      </c>
      <c r="H31" s="23">
        <v>1</v>
      </c>
      <c r="I31" s="23">
        <v>0</v>
      </c>
      <c r="J31" s="23">
        <v>1</v>
      </c>
      <c r="K31" s="153">
        <v>0</v>
      </c>
      <c r="L31" s="154" t="s">
        <v>703</v>
      </c>
      <c r="M31" s="231">
        <v>1</v>
      </c>
      <c r="N31" s="165"/>
      <c r="O31" s="230">
        <v>0</v>
      </c>
      <c r="P31" s="166">
        <f t="shared" si="12"/>
        <v>1</v>
      </c>
      <c r="Q31" s="166">
        <f t="shared" si="13"/>
        <v>1</v>
      </c>
      <c r="R31" s="166">
        <f t="shared" si="14"/>
        <v>0</v>
      </c>
      <c r="S31" s="166">
        <f t="shared" si="3"/>
        <v>0</v>
      </c>
      <c r="T31" s="370">
        <f t="shared" si="4"/>
        <v>0</v>
      </c>
      <c r="U31" s="370">
        <f t="shared" si="15"/>
        <v>0</v>
      </c>
      <c r="V31" s="370">
        <f t="shared" si="16"/>
        <v>0</v>
      </c>
      <c r="W31" s="370">
        <f t="shared" si="17"/>
        <v>0</v>
      </c>
      <c r="X31" s="166">
        <f t="shared" si="18"/>
        <v>0</v>
      </c>
      <c r="Y31" s="163">
        <v>0</v>
      </c>
      <c r="Z31" s="136">
        <v>1</v>
      </c>
      <c r="AA31" s="136">
        <v>0</v>
      </c>
      <c r="AB31" s="136">
        <v>0</v>
      </c>
      <c r="AC31" s="136">
        <v>0</v>
      </c>
      <c r="AD31" s="136">
        <v>0</v>
      </c>
      <c r="AE31" s="136">
        <v>0</v>
      </c>
      <c r="AF31" s="138">
        <v>0</v>
      </c>
      <c r="AG31" s="144"/>
      <c r="AH31" s="134"/>
      <c r="AI31" s="135">
        <v>0</v>
      </c>
      <c r="AJ31" s="135">
        <f t="shared" si="5"/>
        <v>0</v>
      </c>
      <c r="AK31" s="135">
        <f t="shared" si="6"/>
        <v>0</v>
      </c>
      <c r="AL31" s="135">
        <f t="shared" si="19"/>
        <v>0</v>
      </c>
      <c r="AM31" s="135">
        <f t="shared" si="7"/>
        <v>0</v>
      </c>
      <c r="AN31" s="135">
        <f t="shared" si="20"/>
        <v>0</v>
      </c>
      <c r="AO31" s="135">
        <f t="shared" si="9"/>
        <v>0</v>
      </c>
      <c r="AP31" s="135">
        <f t="shared" si="10"/>
        <v>0</v>
      </c>
      <c r="AQ31" s="135">
        <f t="shared" si="21"/>
        <v>0</v>
      </c>
      <c r="AR31" s="135">
        <f t="shared" si="22"/>
        <v>0</v>
      </c>
      <c r="AS31" s="135">
        <f t="shared" si="11"/>
        <v>0</v>
      </c>
      <c r="AT31" s="163">
        <v>0</v>
      </c>
      <c r="AU31" s="137">
        <v>0</v>
      </c>
      <c r="AV31" s="136">
        <v>0</v>
      </c>
      <c r="AW31" s="136">
        <v>0</v>
      </c>
      <c r="AX31" s="136">
        <v>0</v>
      </c>
      <c r="AY31" s="136">
        <v>0</v>
      </c>
      <c r="AZ31" s="136">
        <v>0</v>
      </c>
      <c r="BA31" s="138">
        <v>0</v>
      </c>
      <c r="BB31" s="280">
        <f>Detailed!B30</f>
        <v>49186.666666666664</v>
      </c>
      <c r="BC31" s="297">
        <f>Detailed!C30</f>
        <v>0</v>
      </c>
      <c r="BD31" s="281">
        <f>Detailed!D30</f>
        <v>49186.666666666664</v>
      </c>
      <c r="BE31" s="282">
        <f>Detailed!E30</f>
        <v>0</v>
      </c>
      <c r="BF31" s="281">
        <f>Detailed!F30</f>
        <v>0</v>
      </c>
      <c r="BG31" s="263">
        <f>Detailed!G30</f>
        <v>0</v>
      </c>
      <c r="BH31" s="281">
        <f>Detailed!H30</f>
        <v>0</v>
      </c>
      <c r="BI31" s="282">
        <f>Detailed!I30</f>
        <v>0</v>
      </c>
      <c r="BJ31" s="281">
        <f>Detailed!J30</f>
        <v>0</v>
      </c>
      <c r="BK31" s="283">
        <f>Detailed!K30</f>
        <v>0</v>
      </c>
      <c r="BL31" s="266">
        <f>Detailed!L30</f>
        <v>0</v>
      </c>
      <c r="BM31" s="267">
        <f>Detailed!M30</f>
        <v>0</v>
      </c>
      <c r="BN31" s="264">
        <f>Detailed!N30</f>
        <v>0</v>
      </c>
      <c r="BO31" s="265">
        <f>Detailed!K30</f>
        <v>0</v>
      </c>
    </row>
    <row r="32" spans="1:67" ht="285.75" customHeight="1" thickBot="1">
      <c r="A32" s="193" t="s">
        <v>258</v>
      </c>
      <c r="B32" s="197">
        <f t="shared" si="0"/>
        <v>1</v>
      </c>
      <c r="C32" s="71">
        <f t="shared" si="1"/>
        <v>1</v>
      </c>
      <c r="D32" s="173">
        <v>1</v>
      </c>
      <c r="E32" s="23">
        <v>0</v>
      </c>
      <c r="F32" s="23">
        <v>1</v>
      </c>
      <c r="G32" s="136">
        <f t="shared" si="2"/>
        <v>1</v>
      </c>
      <c r="H32" s="23">
        <v>0</v>
      </c>
      <c r="I32" s="23">
        <v>1</v>
      </c>
      <c r="J32" s="23">
        <v>0</v>
      </c>
      <c r="K32" s="153">
        <v>1</v>
      </c>
      <c r="L32" s="154" t="s">
        <v>705</v>
      </c>
      <c r="M32" s="223">
        <v>0</v>
      </c>
      <c r="N32" s="165" t="s">
        <v>706</v>
      </c>
      <c r="O32" s="235">
        <v>1</v>
      </c>
      <c r="P32" s="166">
        <f t="shared" si="12"/>
        <v>1</v>
      </c>
      <c r="Q32" s="166">
        <f t="shared" si="13"/>
        <v>0</v>
      </c>
      <c r="R32" s="166">
        <f t="shared" si="14"/>
        <v>1</v>
      </c>
      <c r="S32" s="166">
        <f t="shared" si="3"/>
        <v>0</v>
      </c>
      <c r="T32" s="370">
        <f t="shared" si="4"/>
        <v>0</v>
      </c>
      <c r="U32" s="370">
        <f t="shared" si="15"/>
        <v>0</v>
      </c>
      <c r="V32" s="370">
        <f t="shared" si="16"/>
        <v>0</v>
      </c>
      <c r="W32" s="370">
        <f t="shared" si="17"/>
        <v>0</v>
      </c>
      <c r="X32" s="166">
        <f t="shared" si="18"/>
        <v>0</v>
      </c>
      <c r="Y32" s="163">
        <v>1</v>
      </c>
      <c r="Z32" s="136">
        <v>0</v>
      </c>
      <c r="AA32" s="136">
        <v>1</v>
      </c>
      <c r="AB32" s="136">
        <v>1</v>
      </c>
      <c r="AC32" s="136">
        <v>0</v>
      </c>
      <c r="AD32" s="136">
        <v>0</v>
      </c>
      <c r="AE32" s="136">
        <v>1</v>
      </c>
      <c r="AF32" s="138">
        <v>1</v>
      </c>
      <c r="AG32" s="134" t="s">
        <v>704</v>
      </c>
      <c r="AH32" s="134"/>
      <c r="AI32" s="145">
        <v>1</v>
      </c>
      <c r="AJ32" s="135">
        <f t="shared" si="5"/>
        <v>1</v>
      </c>
      <c r="AK32" s="135">
        <f t="shared" si="6"/>
        <v>1</v>
      </c>
      <c r="AL32" s="135">
        <f t="shared" si="19"/>
        <v>0</v>
      </c>
      <c r="AM32" s="135">
        <f t="shared" si="7"/>
        <v>0</v>
      </c>
      <c r="AN32" s="135">
        <f t="shared" si="20"/>
        <v>0</v>
      </c>
      <c r="AO32" s="135">
        <f t="shared" si="9"/>
        <v>0</v>
      </c>
      <c r="AP32" s="135">
        <f t="shared" si="10"/>
        <v>0</v>
      </c>
      <c r="AQ32" s="135">
        <f t="shared" si="21"/>
        <v>0</v>
      </c>
      <c r="AR32" s="135">
        <f t="shared" si="22"/>
        <v>0</v>
      </c>
      <c r="AS32" s="135">
        <f t="shared" si="11"/>
        <v>0</v>
      </c>
      <c r="AT32" s="163">
        <v>1</v>
      </c>
      <c r="AU32" s="137">
        <v>0</v>
      </c>
      <c r="AV32" s="136">
        <v>0</v>
      </c>
      <c r="AW32" s="136">
        <v>0</v>
      </c>
      <c r="AX32" s="136">
        <v>0</v>
      </c>
      <c r="AY32" s="136">
        <v>0</v>
      </c>
      <c r="AZ32" s="136">
        <v>0</v>
      </c>
      <c r="BA32" s="138">
        <v>1</v>
      </c>
      <c r="BB32" s="280">
        <f>Detailed!B31</f>
        <v>2120000</v>
      </c>
      <c r="BC32" s="297">
        <f>Detailed!C31</f>
        <v>14350000</v>
      </c>
      <c r="BD32" s="281">
        <f>Detailed!D31</f>
        <v>0</v>
      </c>
      <c r="BE32" s="282">
        <f>Detailed!E31</f>
        <v>0</v>
      </c>
      <c r="BF32" s="281">
        <f>Detailed!F31</f>
        <v>0</v>
      </c>
      <c r="BG32" s="263">
        <f>Detailed!G31</f>
        <v>0</v>
      </c>
      <c r="BH32" s="281">
        <f>Detailed!H31</f>
        <v>0</v>
      </c>
      <c r="BI32" s="282">
        <f>Detailed!I31</f>
        <v>0</v>
      </c>
      <c r="BJ32" s="281">
        <f>Detailed!J31</f>
        <v>2120000</v>
      </c>
      <c r="BK32" s="283">
        <f>Detailed!K31</f>
        <v>14350000</v>
      </c>
      <c r="BL32" s="266">
        <f>Detailed!L31</f>
        <v>630000</v>
      </c>
      <c r="BM32" s="267">
        <f>Detailed!M31</f>
        <v>0</v>
      </c>
      <c r="BN32" s="264">
        <f>Detailed!N31</f>
        <v>0</v>
      </c>
      <c r="BO32" s="265">
        <f>Detailed!K31</f>
        <v>14350000</v>
      </c>
    </row>
    <row r="33" spans="1:67" ht="159" customHeight="1" thickBot="1">
      <c r="A33" s="193" t="s">
        <v>259</v>
      </c>
      <c r="B33" s="197">
        <f t="shared" si="0"/>
        <v>1</v>
      </c>
      <c r="C33" s="71">
        <f t="shared" si="1"/>
        <v>1</v>
      </c>
      <c r="D33" s="173">
        <v>1</v>
      </c>
      <c r="E33" s="23">
        <v>0</v>
      </c>
      <c r="F33" s="23">
        <v>0</v>
      </c>
      <c r="G33" s="136">
        <f t="shared" si="2"/>
        <v>0</v>
      </c>
      <c r="H33" s="23">
        <v>1</v>
      </c>
      <c r="I33" s="177">
        <v>1</v>
      </c>
      <c r="J33" s="23">
        <v>1</v>
      </c>
      <c r="K33" s="153">
        <v>0</v>
      </c>
      <c r="L33" s="154" t="s">
        <v>707</v>
      </c>
      <c r="M33" s="231">
        <v>1</v>
      </c>
      <c r="N33" s="165" t="s">
        <v>332</v>
      </c>
      <c r="O33" s="230">
        <v>0</v>
      </c>
      <c r="P33" s="166">
        <f t="shared" si="12"/>
        <v>1</v>
      </c>
      <c r="Q33" s="166">
        <f t="shared" si="13"/>
        <v>1</v>
      </c>
      <c r="R33" s="166">
        <f t="shared" si="14"/>
        <v>0</v>
      </c>
      <c r="S33" s="166">
        <f t="shared" si="3"/>
        <v>0</v>
      </c>
      <c r="T33" s="370">
        <f t="shared" si="4"/>
        <v>0</v>
      </c>
      <c r="U33" s="370">
        <f t="shared" si="15"/>
        <v>0</v>
      </c>
      <c r="V33" s="370">
        <f t="shared" si="16"/>
        <v>0</v>
      </c>
      <c r="W33" s="370">
        <f t="shared" si="17"/>
        <v>0</v>
      </c>
      <c r="X33" s="166">
        <f t="shared" si="18"/>
        <v>0</v>
      </c>
      <c r="Y33" s="163">
        <v>1</v>
      </c>
      <c r="Z33" s="136">
        <v>0</v>
      </c>
      <c r="AA33" s="136">
        <v>0</v>
      </c>
      <c r="AB33" s="136">
        <v>0</v>
      </c>
      <c r="AC33" s="136">
        <v>0</v>
      </c>
      <c r="AD33" s="136">
        <v>0</v>
      </c>
      <c r="AE33" s="136">
        <v>0</v>
      </c>
      <c r="AF33" s="138">
        <v>1</v>
      </c>
      <c r="AG33" s="156"/>
      <c r="AH33" s="151" t="s">
        <v>708</v>
      </c>
      <c r="AI33" s="145">
        <v>1</v>
      </c>
      <c r="AJ33" s="135">
        <f t="shared" si="5"/>
        <v>0</v>
      </c>
      <c r="AK33" s="135">
        <f t="shared" si="6"/>
        <v>0</v>
      </c>
      <c r="AL33" s="135">
        <f t="shared" si="19"/>
        <v>1</v>
      </c>
      <c r="AM33" s="135">
        <f t="shared" si="7"/>
        <v>1</v>
      </c>
      <c r="AN33" s="135">
        <f t="shared" si="20"/>
        <v>0</v>
      </c>
      <c r="AO33" s="135">
        <f t="shared" si="9"/>
        <v>0</v>
      </c>
      <c r="AP33" s="135">
        <f t="shared" si="10"/>
        <v>0</v>
      </c>
      <c r="AQ33" s="135">
        <f t="shared" si="21"/>
        <v>0</v>
      </c>
      <c r="AR33" s="135">
        <f t="shared" si="22"/>
        <v>0</v>
      </c>
      <c r="AS33" s="135">
        <f t="shared" si="11"/>
        <v>0</v>
      </c>
      <c r="AT33" s="163">
        <v>1</v>
      </c>
      <c r="AU33" s="137">
        <v>0</v>
      </c>
      <c r="AV33" s="136">
        <v>0</v>
      </c>
      <c r="AW33" s="136">
        <v>0</v>
      </c>
      <c r="AX33" s="136">
        <v>0</v>
      </c>
      <c r="AY33" s="136">
        <v>1</v>
      </c>
      <c r="AZ33" s="136">
        <v>0</v>
      </c>
      <c r="BA33" s="138">
        <v>0</v>
      </c>
      <c r="BB33" s="280">
        <f>Detailed!B32</f>
        <v>80000</v>
      </c>
      <c r="BC33" s="297">
        <f>Detailed!C32</f>
        <v>0</v>
      </c>
      <c r="BD33" s="281">
        <f>Detailed!D32</f>
        <v>40000</v>
      </c>
      <c r="BE33" s="282">
        <f>Detailed!E32</f>
        <v>0</v>
      </c>
      <c r="BF33" s="281">
        <f>Detailed!F32</f>
        <v>0</v>
      </c>
      <c r="BG33" s="263">
        <f>Detailed!G32</f>
        <v>0</v>
      </c>
      <c r="BH33" s="281">
        <f>Detailed!H32</f>
        <v>40000</v>
      </c>
      <c r="BI33" s="282">
        <f>Detailed!I32</f>
        <v>0</v>
      </c>
      <c r="BJ33" s="281">
        <f>Detailed!J32</f>
        <v>0</v>
      </c>
      <c r="BK33" s="283">
        <f>Detailed!K32</f>
        <v>0</v>
      </c>
      <c r="BL33" s="266">
        <f>Detailed!L32</f>
        <v>0</v>
      </c>
      <c r="BM33" s="267">
        <f>Detailed!M32</f>
        <v>0</v>
      </c>
      <c r="BN33" s="264">
        <f>Detailed!N32</f>
        <v>108000</v>
      </c>
      <c r="BO33" s="265">
        <f>Detailed!K32</f>
        <v>0</v>
      </c>
    </row>
    <row r="34" spans="1:67" ht="116.25" customHeight="1" thickBot="1">
      <c r="A34" s="193" t="s">
        <v>260</v>
      </c>
      <c r="B34" s="197">
        <f t="shared" si="0"/>
        <v>1</v>
      </c>
      <c r="C34" s="71">
        <f t="shared" si="1"/>
        <v>1</v>
      </c>
      <c r="D34" s="163">
        <v>0</v>
      </c>
      <c r="E34" s="136">
        <v>0</v>
      </c>
      <c r="F34" s="136">
        <v>1</v>
      </c>
      <c r="G34" s="136">
        <f t="shared" si="2"/>
        <v>0</v>
      </c>
      <c r="H34" s="136">
        <v>0</v>
      </c>
      <c r="I34" s="136">
        <v>1</v>
      </c>
      <c r="J34" s="23">
        <v>1</v>
      </c>
      <c r="K34" s="138">
        <v>1</v>
      </c>
      <c r="L34" s="228" t="s">
        <v>709</v>
      </c>
      <c r="M34" s="231">
        <v>1</v>
      </c>
      <c r="N34" s="165" t="s">
        <v>711</v>
      </c>
      <c r="O34" s="230">
        <v>0</v>
      </c>
      <c r="P34" s="166">
        <f t="shared" si="12"/>
        <v>1</v>
      </c>
      <c r="Q34" s="166">
        <f t="shared" si="13"/>
        <v>1</v>
      </c>
      <c r="R34" s="166">
        <f t="shared" si="14"/>
        <v>0</v>
      </c>
      <c r="S34" s="166">
        <f t="shared" si="3"/>
        <v>0</v>
      </c>
      <c r="T34" s="370">
        <f t="shared" si="4"/>
        <v>0</v>
      </c>
      <c r="U34" s="370">
        <f t="shared" si="15"/>
        <v>0</v>
      </c>
      <c r="V34" s="370">
        <f t="shared" si="16"/>
        <v>0</v>
      </c>
      <c r="W34" s="370">
        <f t="shared" si="17"/>
        <v>0</v>
      </c>
      <c r="X34" s="166">
        <f t="shared" si="18"/>
        <v>0</v>
      </c>
      <c r="Y34" s="163">
        <v>1</v>
      </c>
      <c r="Z34" s="136">
        <v>0</v>
      </c>
      <c r="AA34" s="136">
        <v>0</v>
      </c>
      <c r="AB34" s="136">
        <v>0</v>
      </c>
      <c r="AC34" s="136">
        <v>0</v>
      </c>
      <c r="AD34" s="136">
        <v>0</v>
      </c>
      <c r="AE34" s="136">
        <v>0</v>
      </c>
      <c r="AF34" s="138">
        <v>0</v>
      </c>
      <c r="AG34" s="156"/>
      <c r="AH34" s="134"/>
      <c r="AI34" s="135">
        <v>0</v>
      </c>
      <c r="AJ34" s="135">
        <f t="shared" si="5"/>
        <v>0</v>
      </c>
      <c r="AK34" s="135">
        <f t="shared" si="6"/>
        <v>0</v>
      </c>
      <c r="AL34" s="135">
        <f t="shared" si="19"/>
        <v>0</v>
      </c>
      <c r="AM34" s="135">
        <f t="shared" si="7"/>
        <v>0</v>
      </c>
      <c r="AN34" s="135">
        <f t="shared" si="20"/>
        <v>0</v>
      </c>
      <c r="AO34" s="135">
        <f t="shared" si="9"/>
        <v>0</v>
      </c>
      <c r="AP34" s="135">
        <f t="shared" si="10"/>
        <v>0</v>
      </c>
      <c r="AQ34" s="135">
        <f t="shared" si="21"/>
        <v>0</v>
      </c>
      <c r="AR34" s="135">
        <f t="shared" si="22"/>
        <v>0</v>
      </c>
      <c r="AS34" s="135">
        <f t="shared" si="11"/>
        <v>0</v>
      </c>
      <c r="AT34" s="163">
        <v>0</v>
      </c>
      <c r="AU34" s="137">
        <v>0</v>
      </c>
      <c r="AV34" s="136">
        <v>0</v>
      </c>
      <c r="AW34" s="136">
        <v>0</v>
      </c>
      <c r="AX34" s="136">
        <v>0</v>
      </c>
      <c r="AY34" s="136">
        <v>0</v>
      </c>
      <c r="AZ34" s="136">
        <v>0</v>
      </c>
      <c r="BA34" s="138">
        <v>0</v>
      </c>
      <c r="BB34" s="280">
        <f>Detailed!B33</f>
        <v>675125</v>
      </c>
      <c r="BC34" s="297">
        <f>Detailed!C33</f>
        <v>0</v>
      </c>
      <c r="BD34" s="281">
        <f>Detailed!D33</f>
        <v>0</v>
      </c>
      <c r="BE34" s="282">
        <f>Detailed!E33</f>
        <v>0</v>
      </c>
      <c r="BF34" s="281">
        <f>Detailed!F33</f>
        <v>0</v>
      </c>
      <c r="BG34" s="263">
        <f>Detailed!G33</f>
        <v>0</v>
      </c>
      <c r="BH34" s="281">
        <f>Detailed!H33</f>
        <v>675125</v>
      </c>
      <c r="BI34" s="282">
        <f>Detailed!I33</f>
        <v>0</v>
      </c>
      <c r="BJ34" s="281">
        <f>Detailed!J33</f>
        <v>0</v>
      </c>
      <c r="BK34" s="283">
        <f>Detailed!K33</f>
        <v>0</v>
      </c>
      <c r="BL34" s="266">
        <f>Detailed!L33</f>
        <v>0</v>
      </c>
      <c r="BM34" s="267">
        <f>Detailed!M33</f>
        <v>0</v>
      </c>
      <c r="BN34" s="264">
        <f>Detailed!N33</f>
        <v>0</v>
      </c>
      <c r="BO34" s="265">
        <f>Detailed!K33</f>
        <v>0</v>
      </c>
    </row>
    <row r="35" spans="1:67" ht="309" customHeight="1" thickBot="1">
      <c r="A35" s="195" t="s">
        <v>261</v>
      </c>
      <c r="B35" s="197">
        <f t="shared" si="0"/>
        <v>1</v>
      </c>
      <c r="C35" s="71">
        <f t="shared" si="1"/>
        <v>1</v>
      </c>
      <c r="D35" s="163">
        <v>1</v>
      </c>
      <c r="E35" s="23">
        <v>0</v>
      </c>
      <c r="F35" s="136">
        <v>0</v>
      </c>
      <c r="G35" s="136">
        <f t="shared" si="2"/>
        <v>0</v>
      </c>
      <c r="H35" s="136">
        <v>0</v>
      </c>
      <c r="I35" s="136">
        <v>1</v>
      </c>
      <c r="J35" s="136">
        <v>1</v>
      </c>
      <c r="K35" s="138">
        <v>0</v>
      </c>
      <c r="L35" s="233" t="s">
        <v>712</v>
      </c>
      <c r="M35" s="234">
        <v>0</v>
      </c>
      <c r="N35" s="165" t="s">
        <v>674</v>
      </c>
      <c r="O35" s="230">
        <v>0</v>
      </c>
      <c r="P35" s="166">
        <f t="shared" si="12"/>
        <v>0</v>
      </c>
      <c r="Q35" s="166">
        <f t="shared" si="13"/>
        <v>0</v>
      </c>
      <c r="R35" s="166">
        <f t="shared" si="14"/>
        <v>0</v>
      </c>
      <c r="S35" s="166">
        <f t="shared" si="3"/>
        <v>1</v>
      </c>
      <c r="T35" s="370">
        <f t="shared" si="4"/>
        <v>1</v>
      </c>
      <c r="U35" s="370">
        <f t="shared" si="15"/>
        <v>1</v>
      </c>
      <c r="V35" s="370">
        <f t="shared" si="16"/>
        <v>0</v>
      </c>
      <c r="W35" s="370">
        <f t="shared" si="17"/>
        <v>0</v>
      </c>
      <c r="X35" s="166">
        <f t="shared" si="18"/>
        <v>0</v>
      </c>
      <c r="Y35" s="163">
        <v>1</v>
      </c>
      <c r="Z35" s="136">
        <v>1</v>
      </c>
      <c r="AA35" s="136">
        <v>0</v>
      </c>
      <c r="AB35" s="136">
        <v>0</v>
      </c>
      <c r="AC35" s="136">
        <v>0</v>
      </c>
      <c r="AD35" s="136">
        <v>1</v>
      </c>
      <c r="AE35" s="136">
        <v>0</v>
      </c>
      <c r="AF35" s="138">
        <v>0</v>
      </c>
      <c r="AG35" s="156"/>
      <c r="AH35" s="134" t="s">
        <v>710</v>
      </c>
      <c r="AI35" s="135">
        <v>0</v>
      </c>
      <c r="AJ35" s="135">
        <f t="shared" si="5"/>
        <v>0</v>
      </c>
      <c r="AK35" s="135">
        <f t="shared" si="6"/>
        <v>0</v>
      </c>
      <c r="AL35" s="135">
        <f t="shared" si="19"/>
        <v>0</v>
      </c>
      <c r="AM35" s="135">
        <f t="shared" si="7"/>
        <v>0</v>
      </c>
      <c r="AN35" s="135">
        <f t="shared" si="20"/>
        <v>1</v>
      </c>
      <c r="AO35" s="135">
        <f t="shared" si="9"/>
        <v>0</v>
      </c>
      <c r="AP35" s="135">
        <f t="shared" si="10"/>
        <v>0</v>
      </c>
      <c r="AQ35" s="135">
        <f t="shared" si="21"/>
        <v>0</v>
      </c>
      <c r="AR35" s="135">
        <f t="shared" si="22"/>
        <v>1</v>
      </c>
      <c r="AS35" s="135">
        <f t="shared" si="11"/>
        <v>1</v>
      </c>
      <c r="AT35" s="163">
        <v>0</v>
      </c>
      <c r="AU35" s="137">
        <v>0</v>
      </c>
      <c r="AV35" s="136">
        <v>0</v>
      </c>
      <c r="AW35" s="136">
        <v>0</v>
      </c>
      <c r="AX35" s="136">
        <v>1</v>
      </c>
      <c r="AY35" s="136">
        <v>1</v>
      </c>
      <c r="AZ35" s="136">
        <v>0</v>
      </c>
      <c r="BA35" s="138">
        <v>0</v>
      </c>
      <c r="BB35" s="280">
        <f>Detailed!B34</f>
        <v>0</v>
      </c>
      <c r="BC35" s="297">
        <f>Detailed!C34</f>
        <v>0</v>
      </c>
      <c r="BD35" s="281">
        <f>Detailed!D34</f>
        <v>0</v>
      </c>
      <c r="BE35" s="282">
        <f>Detailed!E34</f>
        <v>0</v>
      </c>
      <c r="BF35" s="281">
        <f>Detailed!F34</f>
        <v>0</v>
      </c>
      <c r="BG35" s="263">
        <f>Detailed!G34</f>
        <v>0</v>
      </c>
      <c r="BH35" s="281">
        <f>Detailed!H34</f>
        <v>0</v>
      </c>
      <c r="BI35" s="282">
        <f>Detailed!I34</f>
        <v>0</v>
      </c>
      <c r="BJ35" s="281">
        <f>Detailed!J34</f>
        <v>0</v>
      </c>
      <c r="BK35" s="283">
        <f>Detailed!K34</f>
        <v>0</v>
      </c>
      <c r="BL35" s="266">
        <f>Detailed!L34</f>
        <v>0</v>
      </c>
      <c r="BM35" s="267">
        <f>Detailed!M34</f>
        <v>0</v>
      </c>
      <c r="BN35" s="264">
        <f>Detailed!N34</f>
        <v>0</v>
      </c>
      <c r="BO35" s="265">
        <f>Detailed!K34</f>
        <v>0</v>
      </c>
    </row>
    <row r="36" spans="1:67" ht="125.25" customHeight="1" thickBot="1">
      <c r="A36" s="193" t="s">
        <v>262</v>
      </c>
      <c r="B36" s="197">
        <f t="shared" si="0"/>
        <v>1</v>
      </c>
      <c r="C36" s="71">
        <f t="shared" si="1"/>
        <v>1</v>
      </c>
      <c r="D36" s="163">
        <v>1</v>
      </c>
      <c r="E36" s="136">
        <v>0</v>
      </c>
      <c r="F36" s="136">
        <v>0</v>
      </c>
      <c r="G36" s="136">
        <f t="shared" si="2"/>
        <v>0</v>
      </c>
      <c r="H36" s="136">
        <v>0</v>
      </c>
      <c r="I36" s="136">
        <v>0</v>
      </c>
      <c r="J36" s="136">
        <v>1</v>
      </c>
      <c r="K36" s="138">
        <v>0</v>
      </c>
      <c r="L36" s="154" t="s">
        <v>713</v>
      </c>
      <c r="M36" s="223">
        <v>0</v>
      </c>
      <c r="N36" s="157"/>
      <c r="O36" s="358">
        <v>0</v>
      </c>
      <c r="P36" s="166">
        <f t="shared" si="12"/>
        <v>0</v>
      </c>
      <c r="Q36" s="166">
        <f t="shared" si="13"/>
        <v>0</v>
      </c>
      <c r="R36" s="166">
        <f t="shared" si="14"/>
        <v>0</v>
      </c>
      <c r="S36" s="166">
        <f t="shared" si="3"/>
        <v>1</v>
      </c>
      <c r="T36" s="370">
        <f t="shared" si="4"/>
        <v>1</v>
      </c>
      <c r="U36" s="370">
        <f t="shared" si="15"/>
        <v>1</v>
      </c>
      <c r="V36" s="370">
        <f t="shared" si="16"/>
        <v>0</v>
      </c>
      <c r="W36" s="370">
        <f t="shared" si="17"/>
        <v>0</v>
      </c>
      <c r="X36" s="166">
        <f t="shared" si="18"/>
        <v>0</v>
      </c>
      <c r="Y36" s="163">
        <v>0</v>
      </c>
      <c r="Z36" s="136">
        <v>0</v>
      </c>
      <c r="AA36" s="136">
        <v>0</v>
      </c>
      <c r="AB36" s="136">
        <v>0</v>
      </c>
      <c r="AC36" s="136">
        <v>0</v>
      </c>
      <c r="AD36" s="136">
        <v>0</v>
      </c>
      <c r="AE36" s="136">
        <v>0</v>
      </c>
      <c r="AF36" s="138">
        <v>1</v>
      </c>
      <c r="AG36" s="156"/>
      <c r="AH36" s="134"/>
      <c r="AI36" s="135">
        <v>0</v>
      </c>
      <c r="AJ36" s="135">
        <f t="shared" si="5"/>
        <v>0</v>
      </c>
      <c r="AK36" s="135">
        <f t="shared" si="6"/>
        <v>0</v>
      </c>
      <c r="AL36" s="135">
        <f t="shared" si="19"/>
        <v>0</v>
      </c>
      <c r="AM36" s="135">
        <f t="shared" si="7"/>
        <v>0</v>
      </c>
      <c r="AN36" s="135">
        <f t="shared" si="20"/>
        <v>0</v>
      </c>
      <c r="AO36" s="135">
        <f t="shared" si="9"/>
        <v>0</v>
      </c>
      <c r="AP36" s="135">
        <f t="shared" si="10"/>
        <v>0</v>
      </c>
      <c r="AQ36" s="135">
        <f t="shared" si="21"/>
        <v>0</v>
      </c>
      <c r="AR36" s="135">
        <f t="shared" si="22"/>
        <v>0</v>
      </c>
      <c r="AS36" s="135">
        <f t="shared" si="11"/>
        <v>0</v>
      </c>
      <c r="AT36" s="163">
        <v>0</v>
      </c>
      <c r="AU36" s="137">
        <v>0</v>
      </c>
      <c r="AV36" s="136">
        <v>0</v>
      </c>
      <c r="AW36" s="136">
        <v>0</v>
      </c>
      <c r="AX36" s="136">
        <v>0</v>
      </c>
      <c r="AY36" s="136">
        <v>0</v>
      </c>
      <c r="AZ36" s="136">
        <v>0</v>
      </c>
      <c r="BA36" s="138">
        <v>0</v>
      </c>
      <c r="BB36" s="280">
        <f>Detailed!B35</f>
        <v>0</v>
      </c>
      <c r="BC36" s="297">
        <f>Detailed!C35</f>
        <v>0</v>
      </c>
      <c r="BD36" s="281">
        <f>Detailed!D35</f>
        <v>0</v>
      </c>
      <c r="BE36" s="282">
        <f>Detailed!E35</f>
        <v>0</v>
      </c>
      <c r="BF36" s="281">
        <f>Detailed!F35</f>
        <v>0</v>
      </c>
      <c r="BG36" s="263">
        <f>Detailed!G35</f>
        <v>0</v>
      </c>
      <c r="BH36" s="281">
        <f>Detailed!H35</f>
        <v>0</v>
      </c>
      <c r="BI36" s="282">
        <f>Detailed!I35</f>
        <v>0</v>
      </c>
      <c r="BJ36" s="281">
        <f>Detailed!J35</f>
        <v>0</v>
      </c>
      <c r="BK36" s="283">
        <f>Detailed!K35</f>
        <v>0</v>
      </c>
      <c r="BL36" s="266">
        <f>Detailed!L35</f>
        <v>0</v>
      </c>
      <c r="BM36" s="267">
        <f>Detailed!M35</f>
        <v>0</v>
      </c>
      <c r="BN36" s="264">
        <f>Detailed!N35</f>
        <v>0</v>
      </c>
      <c r="BO36" s="265">
        <f>Detailed!K35</f>
        <v>0</v>
      </c>
    </row>
    <row r="37" spans="1:67" ht="153.75" customHeight="1" thickBot="1">
      <c r="A37" s="193" t="s">
        <v>263</v>
      </c>
      <c r="B37" s="197">
        <f t="shared" si="0"/>
        <v>1</v>
      </c>
      <c r="C37" s="71">
        <f t="shared" si="1"/>
        <v>1</v>
      </c>
      <c r="D37" s="163">
        <v>0</v>
      </c>
      <c r="E37" s="136">
        <v>0</v>
      </c>
      <c r="F37" s="136">
        <v>1</v>
      </c>
      <c r="G37" s="136">
        <f t="shared" si="2"/>
        <v>0</v>
      </c>
      <c r="H37" s="136">
        <v>1</v>
      </c>
      <c r="I37" s="136">
        <v>1</v>
      </c>
      <c r="J37" s="178">
        <v>1</v>
      </c>
      <c r="K37" s="138">
        <v>0</v>
      </c>
      <c r="L37" s="154" t="s">
        <v>714</v>
      </c>
      <c r="M37" s="231">
        <v>1</v>
      </c>
      <c r="N37" s="165"/>
      <c r="O37" s="230">
        <v>0</v>
      </c>
      <c r="P37" s="166">
        <f t="shared" si="12"/>
        <v>1</v>
      </c>
      <c r="Q37" s="166">
        <f t="shared" si="13"/>
        <v>1</v>
      </c>
      <c r="R37" s="166">
        <f t="shared" si="14"/>
        <v>0</v>
      </c>
      <c r="S37" s="166">
        <f t="shared" si="3"/>
        <v>0</v>
      </c>
      <c r="T37" s="370">
        <f t="shared" si="4"/>
        <v>0</v>
      </c>
      <c r="U37" s="370">
        <f t="shared" si="15"/>
        <v>0</v>
      </c>
      <c r="V37" s="370">
        <f t="shared" si="16"/>
        <v>0</v>
      </c>
      <c r="W37" s="370">
        <f t="shared" si="17"/>
        <v>0</v>
      </c>
      <c r="X37" s="166">
        <f t="shared" si="18"/>
        <v>0</v>
      </c>
      <c r="Y37" s="163">
        <v>1</v>
      </c>
      <c r="Z37" s="136">
        <v>0</v>
      </c>
      <c r="AA37" s="136">
        <v>0</v>
      </c>
      <c r="AB37" s="136">
        <v>0</v>
      </c>
      <c r="AC37" s="136">
        <v>0</v>
      </c>
      <c r="AD37" s="136">
        <v>1</v>
      </c>
      <c r="AE37" s="136">
        <v>0</v>
      </c>
      <c r="AF37" s="138">
        <v>0</v>
      </c>
      <c r="AG37" s="156"/>
      <c r="AH37" s="134"/>
      <c r="AI37" s="135">
        <v>0</v>
      </c>
      <c r="AJ37" s="135">
        <f t="shared" si="5"/>
        <v>0</v>
      </c>
      <c r="AK37" s="135">
        <f t="shared" si="6"/>
        <v>0</v>
      </c>
      <c r="AL37" s="135">
        <f t="shared" si="19"/>
        <v>0</v>
      </c>
      <c r="AM37" s="135">
        <f t="shared" si="7"/>
        <v>0</v>
      </c>
      <c r="AN37" s="135">
        <f t="shared" si="20"/>
        <v>0</v>
      </c>
      <c r="AO37" s="135">
        <f t="shared" si="9"/>
        <v>0</v>
      </c>
      <c r="AP37" s="135">
        <f t="shared" si="10"/>
        <v>0</v>
      </c>
      <c r="AQ37" s="135">
        <f t="shared" si="21"/>
        <v>0</v>
      </c>
      <c r="AR37" s="135">
        <f t="shared" si="22"/>
        <v>0</v>
      </c>
      <c r="AS37" s="135">
        <f t="shared" si="11"/>
        <v>0</v>
      </c>
      <c r="AT37" s="163">
        <v>0</v>
      </c>
      <c r="AU37" s="137">
        <v>0</v>
      </c>
      <c r="AV37" s="136">
        <v>0</v>
      </c>
      <c r="AW37" s="136">
        <v>0</v>
      </c>
      <c r="AX37" s="136">
        <v>0</v>
      </c>
      <c r="AY37" s="136">
        <v>0</v>
      </c>
      <c r="AZ37" s="136">
        <v>0</v>
      </c>
      <c r="BA37" s="138">
        <v>0</v>
      </c>
      <c r="BB37" s="280">
        <f>Detailed!B36</f>
        <v>20000</v>
      </c>
      <c r="BC37" s="297">
        <f>Detailed!C36</f>
        <v>0</v>
      </c>
      <c r="BD37" s="281">
        <f>Detailed!D36</f>
        <v>10000</v>
      </c>
      <c r="BE37" s="282">
        <f>Detailed!E36</f>
        <v>0</v>
      </c>
      <c r="BF37" s="281">
        <f>Detailed!F36</f>
        <v>0</v>
      </c>
      <c r="BG37" s="263">
        <f>Detailed!G36</f>
        <v>0</v>
      </c>
      <c r="BH37" s="281">
        <f>Detailed!H36</f>
        <v>10000</v>
      </c>
      <c r="BI37" s="282">
        <f>Detailed!I36</f>
        <v>0</v>
      </c>
      <c r="BJ37" s="281">
        <f>Detailed!J36</f>
        <v>0</v>
      </c>
      <c r="BK37" s="283">
        <f>Detailed!K36</f>
        <v>0</v>
      </c>
      <c r="BL37" s="266">
        <f>Detailed!L36</f>
        <v>0</v>
      </c>
      <c r="BM37" s="267">
        <f>Detailed!M36</f>
        <v>0</v>
      </c>
      <c r="BN37" s="264">
        <f>Detailed!N36</f>
        <v>0</v>
      </c>
      <c r="BO37" s="265">
        <f>Detailed!K36</f>
        <v>0</v>
      </c>
    </row>
    <row r="38" spans="1:67" ht="216" customHeight="1" thickBot="1">
      <c r="A38" s="194" t="s">
        <v>264</v>
      </c>
      <c r="B38" s="197">
        <f t="shared" si="0"/>
        <v>1</v>
      </c>
      <c r="C38" s="71">
        <f t="shared" si="1"/>
        <v>1</v>
      </c>
      <c r="D38" s="163">
        <v>1</v>
      </c>
      <c r="E38" s="136">
        <v>0</v>
      </c>
      <c r="F38" s="136"/>
      <c r="G38" s="136">
        <f t="shared" si="2"/>
        <v>0</v>
      </c>
      <c r="H38" s="136">
        <v>1</v>
      </c>
      <c r="I38" s="136">
        <v>1</v>
      </c>
      <c r="J38" s="136">
        <v>1</v>
      </c>
      <c r="K38" s="138"/>
      <c r="L38" s="154" t="s">
        <v>715</v>
      </c>
      <c r="M38" s="231">
        <v>1</v>
      </c>
      <c r="N38" s="144" t="s">
        <v>717</v>
      </c>
      <c r="O38" s="230">
        <v>0</v>
      </c>
      <c r="P38" s="166">
        <f t="shared" si="12"/>
        <v>1</v>
      </c>
      <c r="Q38" s="166">
        <f t="shared" si="13"/>
        <v>1</v>
      </c>
      <c r="R38" s="166">
        <f t="shared" si="14"/>
        <v>0</v>
      </c>
      <c r="S38" s="166">
        <f t="shared" si="3"/>
        <v>0</v>
      </c>
      <c r="T38" s="370">
        <f t="shared" si="4"/>
        <v>0</v>
      </c>
      <c r="U38" s="370">
        <f t="shared" si="15"/>
        <v>0</v>
      </c>
      <c r="V38" s="370">
        <f t="shared" si="16"/>
        <v>0</v>
      </c>
      <c r="W38" s="370">
        <f t="shared" si="17"/>
        <v>0</v>
      </c>
      <c r="X38" s="166">
        <f t="shared" si="18"/>
        <v>0</v>
      </c>
      <c r="Y38" s="163">
        <v>0</v>
      </c>
      <c r="Z38" s="136">
        <v>0</v>
      </c>
      <c r="AA38" s="136">
        <v>0</v>
      </c>
      <c r="AB38" s="136">
        <v>0</v>
      </c>
      <c r="AC38" s="136">
        <v>0</v>
      </c>
      <c r="AD38" s="136">
        <v>0</v>
      </c>
      <c r="AE38" s="136">
        <v>0</v>
      </c>
      <c r="AF38" s="138">
        <v>1</v>
      </c>
      <c r="AG38" s="188" t="s">
        <v>716</v>
      </c>
      <c r="AH38" s="134"/>
      <c r="AI38" s="135">
        <v>0</v>
      </c>
      <c r="AJ38" s="135">
        <f t="shared" si="5"/>
        <v>0</v>
      </c>
      <c r="AK38" s="135">
        <f t="shared" si="6"/>
        <v>0</v>
      </c>
      <c r="AL38" s="135">
        <f t="shared" si="19"/>
        <v>0</v>
      </c>
      <c r="AM38" s="135">
        <f t="shared" si="7"/>
        <v>0</v>
      </c>
      <c r="AN38" s="135">
        <f t="shared" si="20"/>
        <v>0</v>
      </c>
      <c r="AO38" s="135">
        <f t="shared" si="9"/>
        <v>0</v>
      </c>
      <c r="AP38" s="135">
        <f t="shared" si="10"/>
        <v>0</v>
      </c>
      <c r="AQ38" s="135">
        <f t="shared" si="21"/>
        <v>0</v>
      </c>
      <c r="AR38" s="135">
        <f t="shared" si="22"/>
        <v>0</v>
      </c>
      <c r="AS38" s="135">
        <f t="shared" si="11"/>
        <v>0</v>
      </c>
      <c r="AT38" s="163">
        <v>0</v>
      </c>
      <c r="AU38" s="137">
        <v>0</v>
      </c>
      <c r="AV38" s="136">
        <v>0</v>
      </c>
      <c r="AW38" s="136">
        <v>0</v>
      </c>
      <c r="AX38" s="136">
        <v>0</v>
      </c>
      <c r="AY38" s="136">
        <v>0</v>
      </c>
      <c r="AZ38" s="136">
        <v>0</v>
      </c>
      <c r="BA38" s="138">
        <v>0</v>
      </c>
      <c r="BB38" s="280">
        <f>Detailed!B37</f>
        <v>0</v>
      </c>
      <c r="BC38" s="297">
        <f>Detailed!C37</f>
        <v>10000000</v>
      </c>
      <c r="BD38" s="281">
        <f>Detailed!D37</f>
        <v>0</v>
      </c>
      <c r="BE38" s="282">
        <f>Detailed!E37</f>
        <v>0</v>
      </c>
      <c r="BF38" s="281">
        <f>Detailed!F37</f>
        <v>0</v>
      </c>
      <c r="BG38" s="263">
        <f>Detailed!G37</f>
        <v>0</v>
      </c>
      <c r="BH38" s="281">
        <f>Detailed!H37</f>
        <v>0</v>
      </c>
      <c r="BI38" s="282">
        <f>Detailed!I37</f>
        <v>10000000</v>
      </c>
      <c r="BJ38" s="281">
        <f>Detailed!J37</f>
        <v>0</v>
      </c>
      <c r="BK38" s="283">
        <f>Detailed!K37</f>
        <v>0</v>
      </c>
      <c r="BL38" s="266">
        <f>Detailed!L37</f>
        <v>0</v>
      </c>
      <c r="BM38" s="267">
        <f>Detailed!M37</f>
        <v>0</v>
      </c>
      <c r="BN38" s="264">
        <f>Detailed!N37</f>
        <v>0</v>
      </c>
      <c r="BO38" s="265">
        <f>Detailed!K37</f>
        <v>0</v>
      </c>
    </row>
    <row r="39" spans="1:67" ht="176.25" customHeight="1" thickBot="1">
      <c r="A39" s="193" t="s">
        <v>265</v>
      </c>
      <c r="B39" s="197">
        <f t="shared" si="0"/>
        <v>1</v>
      </c>
      <c r="C39" s="71">
        <f t="shared" si="1"/>
        <v>1</v>
      </c>
      <c r="D39" s="163">
        <v>0</v>
      </c>
      <c r="E39" s="136">
        <v>0</v>
      </c>
      <c r="F39" s="136">
        <v>1</v>
      </c>
      <c r="G39" s="136">
        <f t="shared" si="2"/>
        <v>0</v>
      </c>
      <c r="H39" s="136">
        <v>1</v>
      </c>
      <c r="I39" s="136">
        <v>1</v>
      </c>
      <c r="J39" s="136">
        <v>1</v>
      </c>
      <c r="K39" s="138">
        <v>1</v>
      </c>
      <c r="L39" s="154" t="s">
        <v>720</v>
      </c>
      <c r="M39" s="223">
        <v>0</v>
      </c>
      <c r="N39" s="176" t="s">
        <v>718</v>
      </c>
      <c r="O39" s="362">
        <v>0</v>
      </c>
      <c r="P39" s="166">
        <f t="shared" si="12"/>
        <v>0</v>
      </c>
      <c r="Q39" s="166">
        <f t="shared" si="13"/>
        <v>0</v>
      </c>
      <c r="R39" s="166">
        <f t="shared" si="14"/>
        <v>0</v>
      </c>
      <c r="S39" s="166">
        <f t="shared" si="3"/>
        <v>1</v>
      </c>
      <c r="T39" s="370">
        <f t="shared" si="4"/>
        <v>1</v>
      </c>
      <c r="U39" s="370">
        <f t="shared" si="15"/>
        <v>0</v>
      </c>
      <c r="V39" s="370">
        <f t="shared" si="16"/>
        <v>0</v>
      </c>
      <c r="W39" s="370">
        <f t="shared" si="17"/>
        <v>1</v>
      </c>
      <c r="X39" s="166">
        <f t="shared" si="18"/>
        <v>1</v>
      </c>
      <c r="Y39" s="163">
        <v>0</v>
      </c>
      <c r="Z39" s="136">
        <v>0</v>
      </c>
      <c r="AA39" s="136">
        <v>0</v>
      </c>
      <c r="AB39" s="136">
        <v>0</v>
      </c>
      <c r="AC39" s="136">
        <v>0</v>
      </c>
      <c r="AD39" s="136">
        <v>1</v>
      </c>
      <c r="AE39" s="136">
        <v>0</v>
      </c>
      <c r="AF39" s="138">
        <v>0</v>
      </c>
      <c r="AG39" s="144" t="s">
        <v>719</v>
      </c>
      <c r="AH39" s="134"/>
      <c r="AI39" s="135">
        <v>0</v>
      </c>
      <c r="AJ39" s="135">
        <f t="shared" si="5"/>
        <v>0</v>
      </c>
      <c r="AK39" s="135">
        <f t="shared" si="6"/>
        <v>0</v>
      </c>
      <c r="AL39" s="135">
        <f t="shared" si="19"/>
        <v>0</v>
      </c>
      <c r="AM39" s="135">
        <f t="shared" si="7"/>
        <v>0</v>
      </c>
      <c r="AN39" s="135">
        <f t="shared" si="20"/>
        <v>1</v>
      </c>
      <c r="AO39" s="135">
        <f t="shared" si="9"/>
        <v>0</v>
      </c>
      <c r="AP39" s="135">
        <f t="shared" si="10"/>
        <v>1</v>
      </c>
      <c r="AQ39" s="135">
        <f t="shared" si="21"/>
        <v>1</v>
      </c>
      <c r="AR39" s="135">
        <f t="shared" si="22"/>
        <v>0</v>
      </c>
      <c r="AS39" s="135">
        <f t="shared" si="11"/>
        <v>0</v>
      </c>
      <c r="AT39" s="163">
        <v>1</v>
      </c>
      <c r="AU39" s="137">
        <v>0</v>
      </c>
      <c r="AV39" s="136">
        <v>0</v>
      </c>
      <c r="AW39" s="136">
        <v>0</v>
      </c>
      <c r="AX39" s="136">
        <v>0</v>
      </c>
      <c r="AY39" s="136">
        <v>0</v>
      </c>
      <c r="AZ39" s="136">
        <v>0</v>
      </c>
      <c r="BA39" s="138">
        <v>0</v>
      </c>
      <c r="BB39" s="280">
        <f>Detailed!B38</f>
        <v>0</v>
      </c>
      <c r="BC39" s="297">
        <f>Detailed!C38</f>
        <v>0</v>
      </c>
      <c r="BD39" s="281">
        <f>Detailed!D38</f>
        <v>0</v>
      </c>
      <c r="BE39" s="282">
        <f>Detailed!E38</f>
        <v>0</v>
      </c>
      <c r="BF39" s="281">
        <f>Detailed!F38</f>
        <v>0</v>
      </c>
      <c r="BG39" s="263">
        <f>Detailed!G38</f>
        <v>0</v>
      </c>
      <c r="BH39" s="281">
        <f>Detailed!H38</f>
        <v>0</v>
      </c>
      <c r="BI39" s="282">
        <f>Detailed!I38</f>
        <v>0</v>
      </c>
      <c r="BJ39" s="281">
        <f>Detailed!J38</f>
        <v>0</v>
      </c>
      <c r="BK39" s="283">
        <f>Detailed!K38</f>
        <v>0</v>
      </c>
      <c r="BL39" s="266">
        <f>Detailed!L38</f>
        <v>0</v>
      </c>
      <c r="BM39" s="267">
        <f>Detailed!M38</f>
        <v>0</v>
      </c>
      <c r="BN39" s="264">
        <f>Detailed!N38</f>
        <v>0</v>
      </c>
      <c r="BO39" s="265">
        <f>Detailed!K38</f>
        <v>0</v>
      </c>
    </row>
    <row r="40" spans="1:67" ht="197.25" customHeight="1" thickBot="1">
      <c r="A40" s="193" t="s">
        <v>266</v>
      </c>
      <c r="B40" s="197">
        <f t="shared" si="0"/>
        <v>1</v>
      </c>
      <c r="C40" s="71">
        <f t="shared" si="1"/>
        <v>1</v>
      </c>
      <c r="D40" s="163">
        <v>1</v>
      </c>
      <c r="E40" s="136">
        <v>0</v>
      </c>
      <c r="F40" s="136">
        <v>1</v>
      </c>
      <c r="G40" s="136">
        <f t="shared" si="2"/>
        <v>1</v>
      </c>
      <c r="H40" s="136">
        <v>1</v>
      </c>
      <c r="I40" s="136">
        <v>0</v>
      </c>
      <c r="J40" s="136">
        <v>1</v>
      </c>
      <c r="K40" s="138">
        <v>0</v>
      </c>
      <c r="L40" s="154" t="s">
        <v>721</v>
      </c>
      <c r="M40" s="231">
        <v>1</v>
      </c>
      <c r="N40" s="157"/>
      <c r="O40" s="358">
        <v>0</v>
      </c>
      <c r="P40" s="166">
        <f t="shared" si="12"/>
        <v>1</v>
      </c>
      <c r="Q40" s="166">
        <f t="shared" si="13"/>
        <v>1</v>
      </c>
      <c r="R40" s="166">
        <f t="shared" si="14"/>
        <v>0</v>
      </c>
      <c r="S40" s="166">
        <f t="shared" si="3"/>
        <v>0</v>
      </c>
      <c r="T40" s="370">
        <f t="shared" si="4"/>
        <v>0</v>
      </c>
      <c r="U40" s="370">
        <f t="shared" si="15"/>
        <v>0</v>
      </c>
      <c r="V40" s="370">
        <f t="shared" si="16"/>
        <v>0</v>
      </c>
      <c r="W40" s="370">
        <f t="shared" si="17"/>
        <v>0</v>
      </c>
      <c r="X40" s="166">
        <f t="shared" si="18"/>
        <v>0</v>
      </c>
      <c r="Y40" s="163">
        <v>1</v>
      </c>
      <c r="Z40" s="136">
        <v>1</v>
      </c>
      <c r="AA40" s="136">
        <v>0</v>
      </c>
      <c r="AB40" s="136">
        <v>0</v>
      </c>
      <c r="AC40" s="136">
        <v>0</v>
      </c>
      <c r="AD40" s="136">
        <v>0</v>
      </c>
      <c r="AE40" s="136">
        <v>0</v>
      </c>
      <c r="AF40" s="138">
        <v>0</v>
      </c>
      <c r="AG40" s="249"/>
      <c r="AH40" s="144"/>
      <c r="AI40" s="135">
        <v>0</v>
      </c>
      <c r="AJ40" s="135">
        <f t="shared" si="5"/>
        <v>0</v>
      </c>
      <c r="AK40" s="135">
        <f t="shared" si="6"/>
        <v>0</v>
      </c>
      <c r="AL40" s="135">
        <f t="shared" si="19"/>
        <v>0</v>
      </c>
      <c r="AM40" s="135">
        <f t="shared" si="7"/>
        <v>0</v>
      </c>
      <c r="AN40" s="135">
        <f t="shared" si="20"/>
        <v>0</v>
      </c>
      <c r="AO40" s="135">
        <f t="shared" si="9"/>
        <v>0</v>
      </c>
      <c r="AP40" s="135">
        <f t="shared" si="10"/>
        <v>0</v>
      </c>
      <c r="AQ40" s="135">
        <f t="shared" si="21"/>
        <v>0</v>
      </c>
      <c r="AR40" s="135">
        <f t="shared" si="22"/>
        <v>0</v>
      </c>
      <c r="AS40" s="135">
        <f t="shared" si="11"/>
        <v>0</v>
      </c>
      <c r="AT40" s="163">
        <v>0</v>
      </c>
      <c r="AU40" s="137">
        <v>0</v>
      </c>
      <c r="AV40" s="136">
        <v>0</v>
      </c>
      <c r="AW40" s="136">
        <v>0</v>
      </c>
      <c r="AX40" s="136">
        <v>0</v>
      </c>
      <c r="AY40" s="136">
        <v>0</v>
      </c>
      <c r="AZ40" s="136">
        <v>0</v>
      </c>
      <c r="BA40" s="138">
        <v>0</v>
      </c>
      <c r="BB40" s="280">
        <f>Detailed!B39</f>
        <v>181818.18181818182</v>
      </c>
      <c r="BC40" s="297">
        <f>Detailed!C39</f>
        <v>1800000</v>
      </c>
      <c r="BD40" s="281">
        <f>Detailed!D39</f>
        <v>181818.18181818182</v>
      </c>
      <c r="BE40" s="282">
        <f>Detailed!E39</f>
        <v>1800000</v>
      </c>
      <c r="BF40" s="281">
        <f>Detailed!F39</f>
        <v>0</v>
      </c>
      <c r="BG40" s="263">
        <f>Detailed!G39</f>
        <v>0</v>
      </c>
      <c r="BH40" s="281">
        <f>Detailed!H39</f>
        <v>0</v>
      </c>
      <c r="BI40" s="282">
        <f>Detailed!I39</f>
        <v>0</v>
      </c>
      <c r="BJ40" s="281">
        <f>Detailed!J39</f>
        <v>0</v>
      </c>
      <c r="BK40" s="283">
        <f>Detailed!K39</f>
        <v>0</v>
      </c>
      <c r="BL40" s="266">
        <f>Detailed!L39</f>
        <v>0</v>
      </c>
      <c r="BM40" s="267">
        <f>Detailed!M39</f>
        <v>0</v>
      </c>
      <c r="BN40" s="264">
        <f>Detailed!N39</f>
        <v>0</v>
      </c>
      <c r="BO40" s="265">
        <f>Detailed!K39</f>
        <v>0</v>
      </c>
    </row>
    <row r="41" spans="1:67" ht="206.65" customHeight="1" thickBot="1">
      <c r="A41" s="193" t="s">
        <v>267</v>
      </c>
      <c r="B41" s="197">
        <f t="shared" si="0"/>
        <v>1</v>
      </c>
      <c r="C41" s="71">
        <f t="shared" ref="C41:C72" si="23">IF(D41+G41+J41+K41&gt;0,1,0)</f>
        <v>1</v>
      </c>
      <c r="D41" s="163">
        <v>1</v>
      </c>
      <c r="E41" s="136">
        <v>0</v>
      </c>
      <c r="F41" s="136">
        <v>1</v>
      </c>
      <c r="G41" s="136">
        <f t="shared" si="2"/>
        <v>1</v>
      </c>
      <c r="H41" s="136">
        <v>1</v>
      </c>
      <c r="I41" s="136">
        <v>0</v>
      </c>
      <c r="J41" s="136">
        <v>1</v>
      </c>
      <c r="K41" s="138">
        <v>1</v>
      </c>
      <c r="L41" s="143" t="s">
        <v>723</v>
      </c>
      <c r="M41" s="235">
        <v>1</v>
      </c>
      <c r="N41" s="165" t="s">
        <v>722</v>
      </c>
      <c r="O41" s="230">
        <v>0</v>
      </c>
      <c r="P41" s="166">
        <f t="shared" si="12"/>
        <v>1</v>
      </c>
      <c r="Q41" s="166">
        <f t="shared" si="13"/>
        <v>1</v>
      </c>
      <c r="R41" s="166">
        <f t="shared" si="14"/>
        <v>0</v>
      </c>
      <c r="S41" s="166">
        <f t="shared" si="3"/>
        <v>0</v>
      </c>
      <c r="T41" s="370">
        <f t="shared" si="4"/>
        <v>0</v>
      </c>
      <c r="U41" s="370">
        <f t="shared" si="15"/>
        <v>0</v>
      </c>
      <c r="V41" s="370">
        <f t="shared" si="16"/>
        <v>0</v>
      </c>
      <c r="W41" s="370">
        <f t="shared" si="17"/>
        <v>0</v>
      </c>
      <c r="X41" s="166">
        <f t="shared" si="18"/>
        <v>0</v>
      </c>
      <c r="Y41" s="163">
        <v>1</v>
      </c>
      <c r="Z41" s="136">
        <v>1</v>
      </c>
      <c r="AA41" s="136">
        <v>1</v>
      </c>
      <c r="AB41" s="136">
        <v>0</v>
      </c>
      <c r="AC41" s="136">
        <v>0</v>
      </c>
      <c r="AD41" s="136">
        <v>0</v>
      </c>
      <c r="AE41" s="136">
        <v>0</v>
      </c>
      <c r="AF41" s="138">
        <v>0</v>
      </c>
      <c r="AG41" s="151"/>
      <c r="AH41" s="151"/>
      <c r="AI41" s="135">
        <v>0</v>
      </c>
      <c r="AJ41" s="135">
        <f t="shared" ref="AJ41:AJ72" si="24">IF(AND(AI41=1,AG41&lt;&gt;""),1,0)</f>
        <v>0</v>
      </c>
      <c r="AK41" s="135">
        <f t="shared" si="6"/>
        <v>0</v>
      </c>
      <c r="AL41" s="135">
        <f t="shared" si="19"/>
        <v>0</v>
      </c>
      <c r="AM41" s="135">
        <f t="shared" ref="AM41:AM72" si="25">IF(AND(AI41=1,AG41="",AH41&lt;&gt;""),1,0)</f>
        <v>0</v>
      </c>
      <c r="AN41" s="135">
        <f t="shared" si="20"/>
        <v>0</v>
      </c>
      <c r="AO41" s="135">
        <f t="shared" ref="AO41:AO72" si="26">IF(AND(AP41=1,AS41=1),1,0)</f>
        <v>0</v>
      </c>
      <c r="AP41" s="135">
        <f t="shared" ref="AP41:AP72" si="27">IF(AND(AN41=1,AG41&lt;&gt;""),1,0)</f>
        <v>0</v>
      </c>
      <c r="AQ41" s="135">
        <f t="shared" si="21"/>
        <v>0</v>
      </c>
      <c r="AR41" s="135">
        <f t="shared" si="22"/>
        <v>0</v>
      </c>
      <c r="AS41" s="135">
        <f t="shared" ref="AS41:AS72" si="28">IF(AND(AN41=1,AH41&lt;&gt;""),1,0)</f>
        <v>0</v>
      </c>
      <c r="AT41" s="163">
        <v>0</v>
      </c>
      <c r="AU41" s="136">
        <v>0</v>
      </c>
      <c r="AV41" s="136">
        <v>0</v>
      </c>
      <c r="AW41" s="136">
        <v>0</v>
      </c>
      <c r="AX41" s="136">
        <v>0</v>
      </c>
      <c r="AY41" s="136">
        <v>0</v>
      </c>
      <c r="AZ41" s="136">
        <v>0</v>
      </c>
      <c r="BA41" s="138">
        <v>0</v>
      </c>
      <c r="BB41" s="280">
        <f>Detailed!B40</f>
        <v>0</v>
      </c>
      <c r="BC41" s="297">
        <f>Detailed!C40</f>
        <v>0</v>
      </c>
      <c r="BD41" s="281">
        <f>Detailed!D40</f>
        <v>0</v>
      </c>
      <c r="BE41" s="282">
        <f>Detailed!E40</f>
        <v>0</v>
      </c>
      <c r="BF41" s="281">
        <f>Detailed!F40</f>
        <v>0</v>
      </c>
      <c r="BG41" s="263">
        <f>Detailed!G40</f>
        <v>0</v>
      </c>
      <c r="BH41" s="281">
        <f>Detailed!H40</f>
        <v>0</v>
      </c>
      <c r="BI41" s="282">
        <f>Detailed!I40</f>
        <v>0</v>
      </c>
      <c r="BJ41" s="281">
        <f>Detailed!J40</f>
        <v>0</v>
      </c>
      <c r="BK41" s="283">
        <f>Detailed!K40</f>
        <v>0</v>
      </c>
      <c r="BL41" s="266">
        <f>Detailed!L40</f>
        <v>0</v>
      </c>
      <c r="BM41" s="267">
        <f>Detailed!M40</f>
        <v>0</v>
      </c>
      <c r="BN41" s="264">
        <f>Detailed!N40</f>
        <v>0</v>
      </c>
      <c r="BO41" s="265">
        <f>Detailed!K40</f>
        <v>0</v>
      </c>
    </row>
    <row r="42" spans="1:67" ht="147" customHeight="1" thickBot="1">
      <c r="A42" s="193" t="s">
        <v>268</v>
      </c>
      <c r="B42" s="197">
        <f t="shared" si="0"/>
        <v>1</v>
      </c>
      <c r="C42" s="71">
        <f t="shared" si="23"/>
        <v>1</v>
      </c>
      <c r="D42" s="163">
        <v>1</v>
      </c>
      <c r="E42" s="136">
        <v>0</v>
      </c>
      <c r="F42" s="136">
        <v>0</v>
      </c>
      <c r="G42" s="136">
        <f t="shared" si="2"/>
        <v>0</v>
      </c>
      <c r="H42" s="136">
        <v>1</v>
      </c>
      <c r="I42" s="136">
        <v>1</v>
      </c>
      <c r="J42" s="136">
        <v>0</v>
      </c>
      <c r="K42" s="138">
        <v>1</v>
      </c>
      <c r="L42" s="154" t="s">
        <v>725</v>
      </c>
      <c r="M42" s="223">
        <v>0</v>
      </c>
      <c r="N42" s="165" t="s">
        <v>724</v>
      </c>
      <c r="O42" s="230">
        <v>0</v>
      </c>
      <c r="P42" s="166">
        <f t="shared" si="12"/>
        <v>0</v>
      </c>
      <c r="Q42" s="166">
        <f t="shared" si="13"/>
        <v>0</v>
      </c>
      <c r="R42" s="166">
        <f t="shared" si="14"/>
        <v>0</v>
      </c>
      <c r="S42" s="166">
        <f t="shared" si="3"/>
        <v>1</v>
      </c>
      <c r="T42" s="370">
        <f t="shared" si="4"/>
        <v>0</v>
      </c>
      <c r="U42" s="370">
        <f t="shared" si="15"/>
        <v>0</v>
      </c>
      <c r="V42" s="370">
        <f t="shared" si="16"/>
        <v>1</v>
      </c>
      <c r="W42" s="370">
        <f t="shared" si="17"/>
        <v>0</v>
      </c>
      <c r="X42" s="166">
        <f t="shared" si="18"/>
        <v>1</v>
      </c>
      <c r="Y42" s="163">
        <v>0</v>
      </c>
      <c r="Z42" s="136">
        <v>0</v>
      </c>
      <c r="AA42" s="136">
        <v>0</v>
      </c>
      <c r="AB42" s="136">
        <v>0</v>
      </c>
      <c r="AC42" s="136">
        <v>0</v>
      </c>
      <c r="AD42" s="136">
        <v>1</v>
      </c>
      <c r="AE42" s="136">
        <v>0</v>
      </c>
      <c r="AF42" s="138">
        <v>0</v>
      </c>
      <c r="AG42" s="249"/>
      <c r="AH42" s="151"/>
      <c r="AI42" s="135">
        <v>0</v>
      </c>
      <c r="AJ42" s="135">
        <f t="shared" si="24"/>
        <v>0</v>
      </c>
      <c r="AK42" s="135">
        <f t="shared" si="6"/>
        <v>0</v>
      </c>
      <c r="AL42" s="135">
        <f t="shared" si="19"/>
        <v>0</v>
      </c>
      <c r="AM42" s="135">
        <f t="shared" si="25"/>
        <v>0</v>
      </c>
      <c r="AN42" s="135">
        <f t="shared" si="20"/>
        <v>0</v>
      </c>
      <c r="AO42" s="135">
        <f t="shared" si="26"/>
        <v>0</v>
      </c>
      <c r="AP42" s="135">
        <f t="shared" si="27"/>
        <v>0</v>
      </c>
      <c r="AQ42" s="135">
        <f t="shared" si="21"/>
        <v>0</v>
      </c>
      <c r="AR42" s="135">
        <f t="shared" si="22"/>
        <v>0</v>
      </c>
      <c r="AS42" s="135">
        <f t="shared" si="28"/>
        <v>0</v>
      </c>
      <c r="AT42" s="163">
        <v>0</v>
      </c>
      <c r="AU42" s="136">
        <v>0</v>
      </c>
      <c r="AV42" s="136">
        <v>0</v>
      </c>
      <c r="AW42" s="136">
        <v>0</v>
      </c>
      <c r="AX42" s="136">
        <v>0</v>
      </c>
      <c r="AY42" s="136">
        <v>0</v>
      </c>
      <c r="AZ42" s="136">
        <v>0</v>
      </c>
      <c r="BA42" s="138">
        <v>0</v>
      </c>
      <c r="BB42" s="280">
        <f>Detailed!B41</f>
        <v>0</v>
      </c>
      <c r="BC42" s="297">
        <f>Detailed!C41</f>
        <v>0</v>
      </c>
      <c r="BD42" s="281">
        <f>Detailed!D41</f>
        <v>0</v>
      </c>
      <c r="BE42" s="282">
        <f>Detailed!E41</f>
        <v>0</v>
      </c>
      <c r="BF42" s="281">
        <f>Detailed!F41</f>
        <v>0</v>
      </c>
      <c r="BG42" s="263">
        <f>Detailed!G41</f>
        <v>0</v>
      </c>
      <c r="BH42" s="281">
        <f>Detailed!H41</f>
        <v>0</v>
      </c>
      <c r="BI42" s="282">
        <f>Detailed!I41</f>
        <v>0</v>
      </c>
      <c r="BJ42" s="281">
        <f>Detailed!J41</f>
        <v>0</v>
      </c>
      <c r="BK42" s="283">
        <f>Detailed!K41</f>
        <v>0</v>
      </c>
      <c r="BL42" s="266">
        <f>Detailed!L41</f>
        <v>0</v>
      </c>
      <c r="BM42" s="267">
        <f>Detailed!M41</f>
        <v>0</v>
      </c>
      <c r="BN42" s="264">
        <f>Detailed!N41</f>
        <v>0</v>
      </c>
      <c r="BO42" s="265">
        <f>Detailed!K41</f>
        <v>0</v>
      </c>
    </row>
    <row r="43" spans="1:67" ht="319.5" customHeight="1" thickBot="1">
      <c r="A43" s="193" t="s">
        <v>269</v>
      </c>
      <c r="B43" s="197">
        <f t="shared" si="0"/>
        <v>1</v>
      </c>
      <c r="C43" s="71">
        <f t="shared" si="23"/>
        <v>1</v>
      </c>
      <c r="D43" s="163">
        <v>1</v>
      </c>
      <c r="E43" s="136">
        <v>0</v>
      </c>
      <c r="F43" s="136">
        <v>0</v>
      </c>
      <c r="G43" s="136">
        <f t="shared" si="2"/>
        <v>0</v>
      </c>
      <c r="H43" s="136">
        <v>0</v>
      </c>
      <c r="I43" s="136">
        <v>1</v>
      </c>
      <c r="J43" s="136">
        <v>1</v>
      </c>
      <c r="K43" s="138">
        <v>0</v>
      </c>
      <c r="L43" s="154" t="s">
        <v>726</v>
      </c>
      <c r="M43" s="236">
        <v>1</v>
      </c>
      <c r="N43" s="176" t="s">
        <v>727</v>
      </c>
      <c r="O43" s="362">
        <v>0</v>
      </c>
      <c r="P43" s="166">
        <f t="shared" si="12"/>
        <v>1</v>
      </c>
      <c r="Q43" s="166">
        <f t="shared" si="13"/>
        <v>1</v>
      </c>
      <c r="R43" s="166">
        <f t="shared" si="14"/>
        <v>0</v>
      </c>
      <c r="S43" s="166">
        <f t="shared" si="3"/>
        <v>0</v>
      </c>
      <c r="T43" s="370">
        <f t="shared" si="4"/>
        <v>0</v>
      </c>
      <c r="U43" s="370">
        <f t="shared" si="15"/>
        <v>0</v>
      </c>
      <c r="V43" s="370">
        <f t="shared" si="16"/>
        <v>0</v>
      </c>
      <c r="W43" s="370">
        <f t="shared" si="17"/>
        <v>0</v>
      </c>
      <c r="X43" s="166">
        <f t="shared" si="18"/>
        <v>0</v>
      </c>
      <c r="Y43" s="163">
        <v>1</v>
      </c>
      <c r="Z43" s="136">
        <v>0</v>
      </c>
      <c r="AA43" s="136">
        <v>1</v>
      </c>
      <c r="AB43" s="136">
        <v>1</v>
      </c>
      <c r="AC43" s="136">
        <v>0</v>
      </c>
      <c r="AD43" s="136">
        <v>1</v>
      </c>
      <c r="AE43" s="136">
        <v>0</v>
      </c>
      <c r="AF43" s="138">
        <v>0</v>
      </c>
      <c r="AG43" s="249"/>
      <c r="AH43" s="151"/>
      <c r="AI43" s="135">
        <v>0</v>
      </c>
      <c r="AJ43" s="135">
        <f t="shared" si="24"/>
        <v>0</v>
      </c>
      <c r="AK43" s="135">
        <f t="shared" si="6"/>
        <v>0</v>
      </c>
      <c r="AL43" s="135">
        <f t="shared" si="19"/>
        <v>0</v>
      </c>
      <c r="AM43" s="135">
        <f t="shared" si="25"/>
        <v>0</v>
      </c>
      <c r="AN43" s="135">
        <f t="shared" si="20"/>
        <v>0</v>
      </c>
      <c r="AO43" s="135">
        <f t="shared" si="26"/>
        <v>0</v>
      </c>
      <c r="AP43" s="135">
        <f t="shared" si="27"/>
        <v>0</v>
      </c>
      <c r="AQ43" s="135">
        <f t="shared" si="21"/>
        <v>0</v>
      </c>
      <c r="AR43" s="135">
        <f t="shared" si="22"/>
        <v>0</v>
      </c>
      <c r="AS43" s="135">
        <f t="shared" si="28"/>
        <v>0</v>
      </c>
      <c r="AT43" s="163">
        <v>0</v>
      </c>
      <c r="AU43" s="136">
        <v>0</v>
      </c>
      <c r="AV43" s="136">
        <v>0</v>
      </c>
      <c r="AW43" s="136">
        <v>0</v>
      </c>
      <c r="AX43" s="136">
        <v>0</v>
      </c>
      <c r="AY43" s="136">
        <v>0</v>
      </c>
      <c r="AZ43" s="136">
        <v>0</v>
      </c>
      <c r="BA43" s="138">
        <v>0</v>
      </c>
      <c r="BB43" s="280">
        <f>Detailed!B42</f>
        <v>11230.76923076923</v>
      </c>
      <c r="BC43" s="297">
        <f>Detailed!C42</f>
        <v>233200</v>
      </c>
      <c r="BD43" s="281">
        <f>Detailed!D42</f>
        <v>0</v>
      </c>
      <c r="BE43" s="282">
        <f>Detailed!E42</f>
        <v>0</v>
      </c>
      <c r="BF43" s="281">
        <f>Detailed!F42</f>
        <v>0</v>
      </c>
      <c r="BG43" s="263">
        <f>Detailed!G42</f>
        <v>0</v>
      </c>
      <c r="BH43" s="281">
        <f>Detailed!H42</f>
        <v>11230.76923076923</v>
      </c>
      <c r="BI43" s="282">
        <f>Detailed!I42</f>
        <v>233200</v>
      </c>
      <c r="BJ43" s="281">
        <f>Detailed!J42</f>
        <v>0</v>
      </c>
      <c r="BK43" s="283">
        <f>Detailed!K42</f>
        <v>0</v>
      </c>
      <c r="BL43" s="266">
        <f>Detailed!L42</f>
        <v>0</v>
      </c>
      <c r="BM43" s="267">
        <f>Detailed!M42</f>
        <v>0</v>
      </c>
      <c r="BN43" s="264">
        <f>Detailed!N42</f>
        <v>0</v>
      </c>
      <c r="BO43" s="265">
        <f>Detailed!K42</f>
        <v>0</v>
      </c>
    </row>
    <row r="44" spans="1:67" ht="57.75" customHeight="1" thickBot="1">
      <c r="A44" s="193" t="s">
        <v>270</v>
      </c>
      <c r="B44" s="197">
        <f t="shared" si="0"/>
        <v>0</v>
      </c>
      <c r="C44" s="71">
        <f t="shared" si="23"/>
        <v>0</v>
      </c>
      <c r="D44" s="163">
        <v>0</v>
      </c>
      <c r="E44" s="136">
        <v>1</v>
      </c>
      <c r="F44" s="136">
        <v>0</v>
      </c>
      <c r="G44" s="136">
        <f t="shared" si="2"/>
        <v>0</v>
      </c>
      <c r="H44" s="136">
        <v>0</v>
      </c>
      <c r="I44" s="136">
        <v>0</v>
      </c>
      <c r="J44" s="136">
        <v>0</v>
      </c>
      <c r="K44" s="138">
        <v>0</v>
      </c>
      <c r="L44" s="154"/>
      <c r="M44" s="223">
        <v>0</v>
      </c>
      <c r="N44" s="165" t="s">
        <v>728</v>
      </c>
      <c r="O44" s="358">
        <v>0</v>
      </c>
      <c r="P44" s="166">
        <f t="shared" si="12"/>
        <v>0</v>
      </c>
      <c r="Q44" s="166">
        <f t="shared" si="13"/>
        <v>0</v>
      </c>
      <c r="R44" s="166">
        <f t="shared" si="14"/>
        <v>0</v>
      </c>
      <c r="S44" s="166">
        <f t="shared" si="3"/>
        <v>0</v>
      </c>
      <c r="T44" s="370">
        <f t="shared" si="4"/>
        <v>0</v>
      </c>
      <c r="U44" s="370">
        <f t="shared" si="15"/>
        <v>0</v>
      </c>
      <c r="V44" s="370">
        <f t="shared" si="16"/>
        <v>0</v>
      </c>
      <c r="W44" s="370">
        <f t="shared" si="17"/>
        <v>0</v>
      </c>
      <c r="X44" s="166">
        <f t="shared" si="18"/>
        <v>0</v>
      </c>
      <c r="Y44" s="163">
        <v>0</v>
      </c>
      <c r="Z44" s="136">
        <v>0</v>
      </c>
      <c r="AA44" s="136">
        <v>0</v>
      </c>
      <c r="AB44" s="136">
        <v>0</v>
      </c>
      <c r="AC44" s="136">
        <v>0</v>
      </c>
      <c r="AD44" s="136">
        <v>0</v>
      </c>
      <c r="AE44" s="136">
        <v>0</v>
      </c>
      <c r="AF44" s="138">
        <v>0</v>
      </c>
      <c r="AG44" s="249"/>
      <c r="AH44" s="151"/>
      <c r="AI44" s="135">
        <v>0</v>
      </c>
      <c r="AJ44" s="135">
        <f t="shared" si="24"/>
        <v>0</v>
      </c>
      <c r="AK44" s="135">
        <f t="shared" si="6"/>
        <v>0</v>
      </c>
      <c r="AL44" s="135">
        <f t="shared" si="19"/>
        <v>0</v>
      </c>
      <c r="AM44" s="135">
        <f t="shared" si="25"/>
        <v>0</v>
      </c>
      <c r="AN44" s="135">
        <f t="shared" si="20"/>
        <v>0</v>
      </c>
      <c r="AO44" s="135">
        <f t="shared" si="26"/>
        <v>0</v>
      </c>
      <c r="AP44" s="135">
        <f t="shared" si="27"/>
        <v>0</v>
      </c>
      <c r="AQ44" s="135">
        <f t="shared" si="21"/>
        <v>0</v>
      </c>
      <c r="AR44" s="135">
        <f t="shared" si="22"/>
        <v>0</v>
      </c>
      <c r="AS44" s="135">
        <f t="shared" si="28"/>
        <v>0</v>
      </c>
      <c r="AT44" s="163">
        <v>0</v>
      </c>
      <c r="AU44" s="136">
        <v>0</v>
      </c>
      <c r="AV44" s="136">
        <v>0</v>
      </c>
      <c r="AW44" s="136">
        <v>0</v>
      </c>
      <c r="AX44" s="136">
        <v>0</v>
      </c>
      <c r="AY44" s="136">
        <v>0</v>
      </c>
      <c r="AZ44" s="136">
        <v>0</v>
      </c>
      <c r="BA44" s="138">
        <v>0</v>
      </c>
      <c r="BB44" s="280">
        <f>Detailed!B43</f>
        <v>0</v>
      </c>
      <c r="BC44" s="297">
        <f>Detailed!C43</f>
        <v>0</v>
      </c>
      <c r="BD44" s="281">
        <f>Detailed!D43</f>
        <v>0</v>
      </c>
      <c r="BE44" s="282">
        <f>Detailed!E43</f>
        <v>0</v>
      </c>
      <c r="BF44" s="281">
        <f>Detailed!F43</f>
        <v>0</v>
      </c>
      <c r="BG44" s="263">
        <f>Detailed!G43</f>
        <v>0</v>
      </c>
      <c r="BH44" s="281">
        <f>Detailed!H43</f>
        <v>0</v>
      </c>
      <c r="BI44" s="282">
        <f>Detailed!I43</f>
        <v>0</v>
      </c>
      <c r="BJ44" s="281">
        <f>Detailed!J43</f>
        <v>0</v>
      </c>
      <c r="BK44" s="283">
        <f>Detailed!K43</f>
        <v>0</v>
      </c>
      <c r="BL44" s="266">
        <f>Detailed!L43</f>
        <v>0</v>
      </c>
      <c r="BM44" s="267">
        <f>Detailed!M43</f>
        <v>0</v>
      </c>
      <c r="BN44" s="264">
        <f>Detailed!N43</f>
        <v>0</v>
      </c>
      <c r="BO44" s="265">
        <f>Detailed!K43</f>
        <v>0</v>
      </c>
    </row>
    <row r="45" spans="1:67" ht="177" customHeight="1" thickBot="1">
      <c r="A45" s="193" t="s">
        <v>271</v>
      </c>
      <c r="B45" s="197">
        <f t="shared" si="0"/>
        <v>1</v>
      </c>
      <c r="C45" s="71">
        <f t="shared" si="23"/>
        <v>1</v>
      </c>
      <c r="D45" s="163">
        <v>1</v>
      </c>
      <c r="E45" s="136">
        <v>0</v>
      </c>
      <c r="F45" s="136">
        <v>0</v>
      </c>
      <c r="G45" s="136">
        <f t="shared" si="2"/>
        <v>0</v>
      </c>
      <c r="H45" s="136">
        <v>0</v>
      </c>
      <c r="I45" s="136">
        <v>1</v>
      </c>
      <c r="J45" s="136"/>
      <c r="K45" s="138">
        <v>1</v>
      </c>
      <c r="L45" s="154" t="s">
        <v>729</v>
      </c>
      <c r="M45" s="223">
        <v>0</v>
      </c>
      <c r="N45" s="165" t="s">
        <v>730</v>
      </c>
      <c r="O45" s="235">
        <v>1</v>
      </c>
      <c r="P45" s="166">
        <f t="shared" si="12"/>
        <v>1</v>
      </c>
      <c r="Q45" s="166">
        <f t="shared" si="13"/>
        <v>0</v>
      </c>
      <c r="R45" s="166">
        <f t="shared" si="14"/>
        <v>1</v>
      </c>
      <c r="S45" s="166">
        <f t="shared" si="3"/>
        <v>0</v>
      </c>
      <c r="T45" s="370">
        <f t="shared" si="4"/>
        <v>0</v>
      </c>
      <c r="U45" s="370">
        <f t="shared" si="15"/>
        <v>0</v>
      </c>
      <c r="V45" s="370">
        <f t="shared" si="16"/>
        <v>0</v>
      </c>
      <c r="W45" s="370">
        <f t="shared" si="17"/>
        <v>0</v>
      </c>
      <c r="X45" s="166">
        <f t="shared" si="18"/>
        <v>0</v>
      </c>
      <c r="Y45" s="163">
        <v>1</v>
      </c>
      <c r="Z45" s="136">
        <v>0</v>
      </c>
      <c r="AA45" s="136">
        <v>0</v>
      </c>
      <c r="AB45" s="136">
        <v>0</v>
      </c>
      <c r="AC45" s="136">
        <v>0</v>
      </c>
      <c r="AD45" s="136">
        <v>0</v>
      </c>
      <c r="AE45" s="136">
        <v>0</v>
      </c>
      <c r="AF45" s="138">
        <v>0</v>
      </c>
      <c r="AG45" s="151"/>
      <c r="AH45" s="151"/>
      <c r="AI45" s="135">
        <v>0</v>
      </c>
      <c r="AJ45" s="135">
        <f t="shared" si="24"/>
        <v>0</v>
      </c>
      <c r="AK45" s="135">
        <f t="shared" si="6"/>
        <v>0</v>
      </c>
      <c r="AL45" s="135">
        <f t="shared" si="19"/>
        <v>0</v>
      </c>
      <c r="AM45" s="135">
        <f t="shared" si="25"/>
        <v>0</v>
      </c>
      <c r="AN45" s="135">
        <f t="shared" si="20"/>
        <v>0</v>
      </c>
      <c r="AO45" s="135">
        <f t="shared" si="26"/>
        <v>0</v>
      </c>
      <c r="AP45" s="135">
        <f t="shared" si="27"/>
        <v>0</v>
      </c>
      <c r="AQ45" s="135">
        <f t="shared" si="21"/>
        <v>0</v>
      </c>
      <c r="AR45" s="135">
        <f t="shared" si="22"/>
        <v>0</v>
      </c>
      <c r="AS45" s="135">
        <f t="shared" si="28"/>
        <v>0</v>
      </c>
      <c r="AT45" s="163">
        <v>0</v>
      </c>
      <c r="AU45" s="137">
        <v>0</v>
      </c>
      <c r="AV45" s="136">
        <v>0</v>
      </c>
      <c r="AW45" s="136">
        <v>0</v>
      </c>
      <c r="AX45" s="136">
        <v>0</v>
      </c>
      <c r="AY45" s="136">
        <v>0</v>
      </c>
      <c r="AZ45" s="136">
        <v>0</v>
      </c>
      <c r="BA45" s="138">
        <v>0</v>
      </c>
      <c r="BB45" s="280">
        <f>Detailed!B44</f>
        <v>158853.33333333334</v>
      </c>
      <c r="BC45" s="297">
        <f>Detailed!C44</f>
        <v>0</v>
      </c>
      <c r="BD45" s="281">
        <f>Detailed!D44</f>
        <v>0</v>
      </c>
      <c r="BE45" s="282">
        <f>Detailed!E44</f>
        <v>0</v>
      </c>
      <c r="BF45" s="281">
        <f>Detailed!F44</f>
        <v>0</v>
      </c>
      <c r="BG45" s="263">
        <f>Detailed!G44</f>
        <v>0</v>
      </c>
      <c r="BH45" s="281">
        <f>Detailed!H44</f>
        <v>0</v>
      </c>
      <c r="BI45" s="282">
        <f>Detailed!I44</f>
        <v>0</v>
      </c>
      <c r="BJ45" s="281">
        <f>Detailed!J44</f>
        <v>158853.33333333334</v>
      </c>
      <c r="BK45" s="283">
        <f>Detailed!K44</f>
        <v>0</v>
      </c>
      <c r="BL45" s="266">
        <f>Detailed!L44</f>
        <v>0</v>
      </c>
      <c r="BM45" s="267">
        <f>Detailed!M44</f>
        <v>0</v>
      </c>
      <c r="BN45" s="264">
        <f>Detailed!N44</f>
        <v>0</v>
      </c>
      <c r="BO45" s="265">
        <f>Detailed!K44</f>
        <v>0</v>
      </c>
    </row>
    <row r="46" spans="1:67" ht="120.75" customHeight="1" thickBot="1">
      <c r="A46" s="193" t="s">
        <v>272</v>
      </c>
      <c r="B46" s="197">
        <f t="shared" si="0"/>
        <v>0</v>
      </c>
      <c r="C46" s="71">
        <f t="shared" si="23"/>
        <v>1</v>
      </c>
      <c r="D46" s="163">
        <v>0</v>
      </c>
      <c r="E46" s="136">
        <v>1</v>
      </c>
      <c r="F46" s="136">
        <v>0</v>
      </c>
      <c r="G46" s="136">
        <f t="shared" si="2"/>
        <v>0</v>
      </c>
      <c r="H46" s="136">
        <v>1</v>
      </c>
      <c r="I46" s="136">
        <v>0</v>
      </c>
      <c r="J46" s="136">
        <v>0</v>
      </c>
      <c r="K46" s="138">
        <v>1</v>
      </c>
      <c r="L46" s="154" t="s">
        <v>731</v>
      </c>
      <c r="M46" s="223">
        <v>0</v>
      </c>
      <c r="N46" s="144" t="s">
        <v>732</v>
      </c>
      <c r="O46" s="230">
        <v>0</v>
      </c>
      <c r="P46" s="166">
        <f t="shared" si="12"/>
        <v>0</v>
      </c>
      <c r="Q46" s="166">
        <f t="shared" si="13"/>
        <v>0</v>
      </c>
      <c r="R46" s="166">
        <f t="shared" si="14"/>
        <v>0</v>
      </c>
      <c r="S46" s="166">
        <f t="shared" si="3"/>
        <v>1</v>
      </c>
      <c r="T46" s="370">
        <f t="shared" si="4"/>
        <v>0</v>
      </c>
      <c r="U46" s="370">
        <f t="shared" si="15"/>
        <v>0</v>
      </c>
      <c r="V46" s="370">
        <f t="shared" si="16"/>
        <v>1</v>
      </c>
      <c r="W46" s="370">
        <f t="shared" si="17"/>
        <v>0</v>
      </c>
      <c r="X46" s="166">
        <f t="shared" si="18"/>
        <v>1</v>
      </c>
      <c r="Y46" s="163">
        <v>1</v>
      </c>
      <c r="Z46" s="136">
        <v>0</v>
      </c>
      <c r="AA46" s="136">
        <v>0</v>
      </c>
      <c r="AB46" s="136">
        <v>0</v>
      </c>
      <c r="AC46" s="136">
        <v>1</v>
      </c>
      <c r="AD46" s="136">
        <v>0</v>
      </c>
      <c r="AE46" s="136">
        <v>0</v>
      </c>
      <c r="AF46" s="138">
        <v>0</v>
      </c>
      <c r="AG46" s="151"/>
      <c r="AH46" s="151"/>
      <c r="AI46" s="135">
        <v>0</v>
      </c>
      <c r="AJ46" s="135">
        <f t="shared" si="24"/>
        <v>0</v>
      </c>
      <c r="AK46" s="135">
        <f t="shared" si="6"/>
        <v>0</v>
      </c>
      <c r="AL46" s="135">
        <f t="shared" si="19"/>
        <v>0</v>
      </c>
      <c r="AM46" s="135">
        <f t="shared" si="25"/>
        <v>0</v>
      </c>
      <c r="AN46" s="135">
        <f t="shared" si="20"/>
        <v>0</v>
      </c>
      <c r="AO46" s="135">
        <f t="shared" si="26"/>
        <v>0</v>
      </c>
      <c r="AP46" s="135">
        <f t="shared" si="27"/>
        <v>0</v>
      </c>
      <c r="AQ46" s="135">
        <f t="shared" si="21"/>
        <v>0</v>
      </c>
      <c r="AR46" s="135">
        <f t="shared" si="22"/>
        <v>0</v>
      </c>
      <c r="AS46" s="135">
        <f t="shared" si="28"/>
        <v>0</v>
      </c>
      <c r="AT46" s="163">
        <v>0</v>
      </c>
      <c r="AU46" s="136">
        <v>0</v>
      </c>
      <c r="AV46" s="136">
        <v>0</v>
      </c>
      <c r="AW46" s="136">
        <v>0</v>
      </c>
      <c r="AX46" s="136">
        <v>0</v>
      </c>
      <c r="AY46" s="136">
        <v>0</v>
      </c>
      <c r="AZ46" s="136">
        <v>0</v>
      </c>
      <c r="BA46" s="138">
        <v>0</v>
      </c>
      <c r="BB46" s="280">
        <f>Detailed!B45</f>
        <v>0</v>
      </c>
      <c r="BC46" s="297">
        <f>Detailed!C45</f>
        <v>0</v>
      </c>
      <c r="BD46" s="281">
        <f>Detailed!D45</f>
        <v>0</v>
      </c>
      <c r="BE46" s="282">
        <f>Detailed!E45</f>
        <v>0</v>
      </c>
      <c r="BF46" s="281">
        <f>Detailed!F45</f>
        <v>0</v>
      </c>
      <c r="BG46" s="263">
        <f>Detailed!G45</f>
        <v>0</v>
      </c>
      <c r="BH46" s="281">
        <f>Detailed!H45</f>
        <v>0</v>
      </c>
      <c r="BI46" s="282">
        <f>Detailed!I45</f>
        <v>0</v>
      </c>
      <c r="BJ46" s="281">
        <f>Detailed!J45</f>
        <v>0</v>
      </c>
      <c r="BK46" s="283">
        <f>Detailed!K45</f>
        <v>0</v>
      </c>
      <c r="BL46" s="266">
        <f>Detailed!L45</f>
        <v>0</v>
      </c>
      <c r="BM46" s="267">
        <f>Detailed!M45</f>
        <v>0</v>
      </c>
      <c r="BN46" s="264">
        <f>Detailed!N45</f>
        <v>0</v>
      </c>
      <c r="BO46" s="265">
        <f>Detailed!K45</f>
        <v>0</v>
      </c>
    </row>
    <row r="47" spans="1:67" ht="170.25" customHeight="1" thickBot="1">
      <c r="A47" s="194" t="s">
        <v>273</v>
      </c>
      <c r="B47" s="197">
        <f t="shared" si="0"/>
        <v>1</v>
      </c>
      <c r="C47" s="71">
        <f t="shared" si="23"/>
        <v>1</v>
      </c>
      <c r="D47" s="163">
        <v>1</v>
      </c>
      <c r="E47" s="136">
        <v>0</v>
      </c>
      <c r="F47" s="136">
        <v>1</v>
      </c>
      <c r="G47" s="136">
        <f t="shared" si="2"/>
        <v>1</v>
      </c>
      <c r="H47" s="136">
        <v>0</v>
      </c>
      <c r="I47" s="136">
        <v>1</v>
      </c>
      <c r="J47" s="136">
        <v>1</v>
      </c>
      <c r="K47" s="138">
        <v>1</v>
      </c>
      <c r="L47" s="228" t="s">
        <v>734</v>
      </c>
      <c r="M47" s="231">
        <v>1</v>
      </c>
      <c r="N47" s="165" t="s">
        <v>733</v>
      </c>
      <c r="O47" s="230">
        <v>0</v>
      </c>
      <c r="P47" s="166">
        <f t="shared" si="12"/>
        <v>1</v>
      </c>
      <c r="Q47" s="166">
        <f t="shared" si="13"/>
        <v>1</v>
      </c>
      <c r="R47" s="166">
        <f t="shared" si="14"/>
        <v>0</v>
      </c>
      <c r="S47" s="166">
        <f t="shared" si="3"/>
        <v>0</v>
      </c>
      <c r="T47" s="370">
        <f t="shared" si="4"/>
        <v>0</v>
      </c>
      <c r="U47" s="370">
        <f t="shared" si="15"/>
        <v>0</v>
      </c>
      <c r="V47" s="370">
        <f t="shared" si="16"/>
        <v>0</v>
      </c>
      <c r="W47" s="370">
        <f t="shared" si="17"/>
        <v>0</v>
      </c>
      <c r="X47" s="166">
        <f t="shared" si="18"/>
        <v>0</v>
      </c>
      <c r="Y47" s="163">
        <v>1</v>
      </c>
      <c r="Z47" s="136">
        <v>1</v>
      </c>
      <c r="AA47" s="136">
        <v>0</v>
      </c>
      <c r="AB47" s="136">
        <v>0</v>
      </c>
      <c r="AC47" s="136">
        <v>0</v>
      </c>
      <c r="AD47" s="136">
        <v>0</v>
      </c>
      <c r="AE47" s="136">
        <v>0</v>
      </c>
      <c r="AF47" s="138">
        <v>0</v>
      </c>
      <c r="AG47" s="156"/>
      <c r="AH47" s="134"/>
      <c r="AI47" s="135">
        <v>0</v>
      </c>
      <c r="AJ47" s="135">
        <f t="shared" si="24"/>
        <v>0</v>
      </c>
      <c r="AK47" s="135">
        <f t="shared" si="6"/>
        <v>0</v>
      </c>
      <c r="AL47" s="135">
        <f t="shared" si="19"/>
        <v>0</v>
      </c>
      <c r="AM47" s="135">
        <f t="shared" si="25"/>
        <v>0</v>
      </c>
      <c r="AN47" s="135">
        <f t="shared" si="20"/>
        <v>0</v>
      </c>
      <c r="AO47" s="135">
        <f t="shared" si="26"/>
        <v>0</v>
      </c>
      <c r="AP47" s="135">
        <f t="shared" si="27"/>
        <v>0</v>
      </c>
      <c r="AQ47" s="135">
        <f t="shared" si="21"/>
        <v>0</v>
      </c>
      <c r="AR47" s="135">
        <f t="shared" si="22"/>
        <v>0</v>
      </c>
      <c r="AS47" s="135">
        <f t="shared" si="28"/>
        <v>0</v>
      </c>
      <c r="AT47" s="163">
        <v>0</v>
      </c>
      <c r="AU47" s="137">
        <v>0</v>
      </c>
      <c r="AV47" s="136">
        <v>0</v>
      </c>
      <c r="AW47" s="136">
        <v>0</v>
      </c>
      <c r="AX47" s="136">
        <v>0</v>
      </c>
      <c r="AY47" s="136">
        <v>0</v>
      </c>
      <c r="AZ47" s="136">
        <v>0</v>
      </c>
      <c r="BA47" s="138">
        <v>0</v>
      </c>
      <c r="BB47" s="280">
        <f>Detailed!B46</f>
        <v>3000000</v>
      </c>
      <c r="BC47" s="297">
        <f>Detailed!C46</f>
        <v>23400000</v>
      </c>
      <c r="BD47" s="281">
        <f>Detailed!D46</f>
        <v>0</v>
      </c>
      <c r="BE47" s="282">
        <f>Detailed!E46</f>
        <v>0</v>
      </c>
      <c r="BF47" s="281">
        <f>Detailed!F46</f>
        <v>0</v>
      </c>
      <c r="BG47" s="263">
        <f>Detailed!G46</f>
        <v>0</v>
      </c>
      <c r="BH47" s="281">
        <f>Detailed!H46</f>
        <v>3000000</v>
      </c>
      <c r="BI47" s="282">
        <f>Detailed!I46</f>
        <v>23400000</v>
      </c>
      <c r="BJ47" s="281">
        <f>Detailed!J46</f>
        <v>0</v>
      </c>
      <c r="BK47" s="283">
        <f>Detailed!K46</f>
        <v>0</v>
      </c>
      <c r="BL47" s="266">
        <f>Detailed!L46</f>
        <v>0</v>
      </c>
      <c r="BM47" s="267">
        <f>Detailed!M46</f>
        <v>0</v>
      </c>
      <c r="BN47" s="264">
        <f>Detailed!N46</f>
        <v>0</v>
      </c>
      <c r="BO47" s="265">
        <f>Detailed!K46</f>
        <v>0</v>
      </c>
    </row>
    <row r="48" spans="1:67" ht="223.5" customHeight="1" thickBot="1">
      <c r="A48" s="193" t="s">
        <v>274</v>
      </c>
      <c r="B48" s="197">
        <f t="shared" si="0"/>
        <v>1</v>
      </c>
      <c r="C48" s="71">
        <f t="shared" si="23"/>
        <v>1</v>
      </c>
      <c r="D48" s="163">
        <v>1</v>
      </c>
      <c r="E48" s="136">
        <v>0</v>
      </c>
      <c r="F48" s="136"/>
      <c r="G48" s="136">
        <f t="shared" si="2"/>
        <v>0</v>
      </c>
      <c r="H48" s="136">
        <v>0</v>
      </c>
      <c r="I48" s="136">
        <v>1</v>
      </c>
      <c r="J48" s="136">
        <v>0</v>
      </c>
      <c r="K48" s="138">
        <v>1</v>
      </c>
      <c r="L48" s="154" t="s">
        <v>736</v>
      </c>
      <c r="M48" s="231">
        <v>1</v>
      </c>
      <c r="N48" s="165" t="s">
        <v>735</v>
      </c>
      <c r="O48" s="230">
        <v>0</v>
      </c>
      <c r="P48" s="166">
        <f t="shared" si="12"/>
        <v>1</v>
      </c>
      <c r="Q48" s="166">
        <f t="shared" si="13"/>
        <v>1</v>
      </c>
      <c r="R48" s="166">
        <f t="shared" si="14"/>
        <v>0</v>
      </c>
      <c r="S48" s="166">
        <f t="shared" si="3"/>
        <v>0</v>
      </c>
      <c r="T48" s="370">
        <f t="shared" si="4"/>
        <v>0</v>
      </c>
      <c r="U48" s="370">
        <f t="shared" si="15"/>
        <v>0</v>
      </c>
      <c r="V48" s="370">
        <f t="shared" si="16"/>
        <v>0</v>
      </c>
      <c r="W48" s="370">
        <f t="shared" si="17"/>
        <v>0</v>
      </c>
      <c r="X48" s="166">
        <f t="shared" si="18"/>
        <v>0</v>
      </c>
      <c r="Y48" s="163">
        <v>1</v>
      </c>
      <c r="Z48" s="136">
        <v>1</v>
      </c>
      <c r="AA48" s="136">
        <v>0</v>
      </c>
      <c r="AB48" s="136">
        <v>0</v>
      </c>
      <c r="AC48" s="136">
        <v>1</v>
      </c>
      <c r="AD48" s="136">
        <v>1</v>
      </c>
      <c r="AE48" s="136">
        <v>0</v>
      </c>
      <c r="AF48" s="138">
        <v>0</v>
      </c>
      <c r="AG48" s="156"/>
      <c r="AH48" s="134"/>
      <c r="AI48" s="135">
        <v>0</v>
      </c>
      <c r="AJ48" s="135">
        <f t="shared" si="24"/>
        <v>0</v>
      </c>
      <c r="AK48" s="135">
        <f t="shared" si="6"/>
        <v>0</v>
      </c>
      <c r="AL48" s="135">
        <f t="shared" si="19"/>
        <v>0</v>
      </c>
      <c r="AM48" s="135">
        <f t="shared" si="25"/>
        <v>0</v>
      </c>
      <c r="AN48" s="135">
        <f t="shared" si="20"/>
        <v>0</v>
      </c>
      <c r="AO48" s="135">
        <f t="shared" si="26"/>
        <v>0</v>
      </c>
      <c r="AP48" s="135">
        <f t="shared" si="27"/>
        <v>0</v>
      </c>
      <c r="AQ48" s="135">
        <f t="shared" si="21"/>
        <v>0</v>
      </c>
      <c r="AR48" s="135">
        <f t="shared" si="22"/>
        <v>0</v>
      </c>
      <c r="AS48" s="135">
        <f t="shared" si="28"/>
        <v>0</v>
      </c>
      <c r="AT48" s="163">
        <v>0</v>
      </c>
      <c r="AU48" s="137">
        <v>0</v>
      </c>
      <c r="AV48" s="136">
        <v>0</v>
      </c>
      <c r="AW48" s="136">
        <v>0</v>
      </c>
      <c r="AX48" s="136">
        <v>0</v>
      </c>
      <c r="AY48" s="136">
        <v>0</v>
      </c>
      <c r="AZ48" s="136">
        <v>0</v>
      </c>
      <c r="BA48" s="138">
        <v>0</v>
      </c>
      <c r="BB48" s="280">
        <f>Detailed!B47</f>
        <v>2000</v>
      </c>
      <c r="BC48" s="297">
        <f>Detailed!C47</f>
        <v>0</v>
      </c>
      <c r="BD48" s="281">
        <f>Detailed!D47</f>
        <v>0</v>
      </c>
      <c r="BE48" s="282">
        <f>Detailed!E47</f>
        <v>0</v>
      </c>
      <c r="BF48" s="281">
        <f>Detailed!F47</f>
        <v>0</v>
      </c>
      <c r="BG48" s="263">
        <f>Detailed!G47</f>
        <v>0</v>
      </c>
      <c r="BH48" s="281">
        <f>Detailed!H47</f>
        <v>2000</v>
      </c>
      <c r="BI48" s="282">
        <f>Detailed!I47</f>
        <v>0</v>
      </c>
      <c r="BJ48" s="281">
        <f>Detailed!J47</f>
        <v>0</v>
      </c>
      <c r="BK48" s="283">
        <f>Detailed!K47</f>
        <v>0</v>
      </c>
      <c r="BL48" s="266">
        <f>Detailed!L47</f>
        <v>0</v>
      </c>
      <c r="BM48" s="267">
        <f>Detailed!M47</f>
        <v>0</v>
      </c>
      <c r="BN48" s="264">
        <f>Detailed!N47</f>
        <v>0</v>
      </c>
      <c r="BO48" s="265">
        <f>Detailed!K47</f>
        <v>0</v>
      </c>
    </row>
    <row r="49" spans="1:67" ht="152.25" customHeight="1" thickBot="1">
      <c r="A49" s="193" t="s">
        <v>275</v>
      </c>
      <c r="B49" s="197">
        <f t="shared" si="0"/>
        <v>1</v>
      </c>
      <c r="C49" s="71">
        <f t="shared" si="23"/>
        <v>1</v>
      </c>
      <c r="D49" s="163">
        <v>1</v>
      </c>
      <c r="E49" s="136">
        <v>0</v>
      </c>
      <c r="F49" s="136">
        <v>1</v>
      </c>
      <c r="G49" s="136">
        <f t="shared" si="2"/>
        <v>1</v>
      </c>
      <c r="H49" s="136">
        <v>0</v>
      </c>
      <c r="I49" s="136">
        <v>1</v>
      </c>
      <c r="J49" s="136">
        <v>1</v>
      </c>
      <c r="K49" s="138">
        <v>0</v>
      </c>
      <c r="L49" s="154" t="s">
        <v>737</v>
      </c>
      <c r="M49" s="223">
        <v>0</v>
      </c>
      <c r="N49" s="157"/>
      <c r="O49" s="358">
        <v>0</v>
      </c>
      <c r="P49" s="166">
        <f t="shared" si="12"/>
        <v>0</v>
      </c>
      <c r="Q49" s="166">
        <f t="shared" si="13"/>
        <v>0</v>
      </c>
      <c r="R49" s="166">
        <f t="shared" si="14"/>
        <v>0</v>
      </c>
      <c r="S49" s="166">
        <f t="shared" si="3"/>
        <v>1</v>
      </c>
      <c r="T49" s="370">
        <f t="shared" si="4"/>
        <v>1</v>
      </c>
      <c r="U49" s="370">
        <f t="shared" si="15"/>
        <v>1</v>
      </c>
      <c r="V49" s="370">
        <f t="shared" si="16"/>
        <v>0</v>
      </c>
      <c r="W49" s="370">
        <f t="shared" si="17"/>
        <v>0</v>
      </c>
      <c r="X49" s="166">
        <f t="shared" si="18"/>
        <v>0</v>
      </c>
      <c r="Y49" s="163">
        <v>0</v>
      </c>
      <c r="Z49" s="136">
        <v>0</v>
      </c>
      <c r="AA49" s="136">
        <v>0</v>
      </c>
      <c r="AB49" s="136">
        <v>0</v>
      </c>
      <c r="AC49" s="136">
        <v>0</v>
      </c>
      <c r="AD49" s="136">
        <v>0</v>
      </c>
      <c r="AE49" s="136">
        <v>0</v>
      </c>
      <c r="AF49" s="138">
        <v>0</v>
      </c>
      <c r="AG49" s="156"/>
      <c r="AH49" s="134"/>
      <c r="AI49" s="135">
        <v>0</v>
      </c>
      <c r="AJ49" s="135">
        <f t="shared" si="24"/>
        <v>0</v>
      </c>
      <c r="AK49" s="135">
        <f t="shared" si="6"/>
        <v>0</v>
      </c>
      <c r="AL49" s="135">
        <f t="shared" si="19"/>
        <v>0</v>
      </c>
      <c r="AM49" s="135">
        <f t="shared" si="25"/>
        <v>0</v>
      </c>
      <c r="AN49" s="135">
        <f t="shared" si="20"/>
        <v>0</v>
      </c>
      <c r="AO49" s="135">
        <f t="shared" si="26"/>
        <v>0</v>
      </c>
      <c r="AP49" s="135">
        <f t="shared" si="27"/>
        <v>0</v>
      </c>
      <c r="AQ49" s="135">
        <f t="shared" si="21"/>
        <v>0</v>
      </c>
      <c r="AR49" s="135">
        <f t="shared" si="22"/>
        <v>0</v>
      </c>
      <c r="AS49" s="135">
        <f t="shared" si="28"/>
        <v>0</v>
      </c>
      <c r="AT49" s="163">
        <v>0</v>
      </c>
      <c r="AU49" s="137">
        <v>0</v>
      </c>
      <c r="AV49" s="136">
        <v>0</v>
      </c>
      <c r="AW49" s="136">
        <v>0</v>
      </c>
      <c r="AX49" s="136">
        <v>0</v>
      </c>
      <c r="AY49" s="136">
        <v>0</v>
      </c>
      <c r="AZ49" s="136">
        <v>0</v>
      </c>
      <c r="BA49" s="138">
        <v>0</v>
      </c>
      <c r="BB49" s="280">
        <f>Detailed!B48</f>
        <v>0</v>
      </c>
      <c r="BC49" s="297">
        <f>Detailed!C48</f>
        <v>0</v>
      </c>
      <c r="BD49" s="281">
        <f>Detailed!D48</f>
        <v>0</v>
      </c>
      <c r="BE49" s="282">
        <f>Detailed!E48</f>
        <v>0</v>
      </c>
      <c r="BF49" s="281">
        <f>Detailed!F48</f>
        <v>0</v>
      </c>
      <c r="BG49" s="263">
        <f>Detailed!G48</f>
        <v>0</v>
      </c>
      <c r="BH49" s="281">
        <f>Detailed!H48</f>
        <v>0</v>
      </c>
      <c r="BI49" s="282">
        <f>Detailed!I48</f>
        <v>0</v>
      </c>
      <c r="BJ49" s="281">
        <f>Detailed!J48</f>
        <v>0</v>
      </c>
      <c r="BK49" s="283">
        <f>Detailed!K48</f>
        <v>0</v>
      </c>
      <c r="BL49" s="266">
        <f>Detailed!L48</f>
        <v>0</v>
      </c>
      <c r="BM49" s="267">
        <f>Detailed!M48</f>
        <v>0</v>
      </c>
      <c r="BN49" s="264">
        <f>Detailed!N48</f>
        <v>0</v>
      </c>
      <c r="BO49" s="265">
        <f>Detailed!K48</f>
        <v>0</v>
      </c>
    </row>
    <row r="50" spans="1:67" ht="88.5" customHeight="1" thickBot="1">
      <c r="A50" s="193" t="s">
        <v>276</v>
      </c>
      <c r="B50" s="197">
        <f t="shared" si="0"/>
        <v>1</v>
      </c>
      <c r="C50" s="71">
        <f t="shared" si="23"/>
        <v>1</v>
      </c>
      <c r="D50" s="163">
        <v>1</v>
      </c>
      <c r="E50" s="136">
        <v>0</v>
      </c>
      <c r="F50" s="136">
        <v>0</v>
      </c>
      <c r="G50" s="136">
        <f t="shared" si="2"/>
        <v>0</v>
      </c>
      <c r="H50" s="136">
        <v>0</v>
      </c>
      <c r="I50" s="136">
        <v>1</v>
      </c>
      <c r="J50" s="136">
        <v>1</v>
      </c>
      <c r="K50" s="138">
        <v>1</v>
      </c>
      <c r="L50" s="154" t="s">
        <v>738</v>
      </c>
      <c r="M50" s="223">
        <v>0</v>
      </c>
      <c r="N50" s="134" t="s">
        <v>739</v>
      </c>
      <c r="O50" s="358">
        <v>0</v>
      </c>
      <c r="P50" s="166">
        <f t="shared" si="12"/>
        <v>0</v>
      </c>
      <c r="Q50" s="166">
        <f t="shared" si="13"/>
        <v>0</v>
      </c>
      <c r="R50" s="166">
        <f t="shared" si="14"/>
        <v>0</v>
      </c>
      <c r="S50" s="166">
        <f t="shared" si="3"/>
        <v>1</v>
      </c>
      <c r="T50" s="370">
        <f t="shared" si="4"/>
        <v>1</v>
      </c>
      <c r="U50" s="370">
        <f t="shared" si="15"/>
        <v>0</v>
      </c>
      <c r="V50" s="370">
        <f t="shared" si="16"/>
        <v>0</v>
      </c>
      <c r="W50" s="370">
        <f t="shared" si="17"/>
        <v>1</v>
      </c>
      <c r="X50" s="166">
        <f t="shared" si="18"/>
        <v>1</v>
      </c>
      <c r="Y50" s="163">
        <v>0</v>
      </c>
      <c r="Z50" s="136">
        <v>0</v>
      </c>
      <c r="AA50" s="136">
        <v>0</v>
      </c>
      <c r="AB50" s="136">
        <v>0</v>
      </c>
      <c r="AC50" s="136">
        <v>0</v>
      </c>
      <c r="AD50" s="136">
        <v>0</v>
      </c>
      <c r="AE50" s="136">
        <v>0</v>
      </c>
      <c r="AF50" s="138">
        <v>0</v>
      </c>
      <c r="AG50" s="156"/>
      <c r="AH50" s="134"/>
      <c r="AI50" s="135">
        <v>0</v>
      </c>
      <c r="AJ50" s="135">
        <f t="shared" si="24"/>
        <v>0</v>
      </c>
      <c r="AK50" s="135">
        <f t="shared" si="6"/>
        <v>0</v>
      </c>
      <c r="AL50" s="135">
        <f t="shared" si="19"/>
        <v>0</v>
      </c>
      <c r="AM50" s="135">
        <f t="shared" si="25"/>
        <v>0</v>
      </c>
      <c r="AN50" s="135">
        <f t="shared" si="20"/>
        <v>0</v>
      </c>
      <c r="AO50" s="135">
        <f t="shared" si="26"/>
        <v>0</v>
      </c>
      <c r="AP50" s="135">
        <f t="shared" si="27"/>
        <v>0</v>
      </c>
      <c r="AQ50" s="135">
        <f t="shared" si="21"/>
        <v>0</v>
      </c>
      <c r="AR50" s="135">
        <f t="shared" si="22"/>
        <v>0</v>
      </c>
      <c r="AS50" s="135">
        <f t="shared" si="28"/>
        <v>0</v>
      </c>
      <c r="AT50" s="163">
        <v>0</v>
      </c>
      <c r="AU50" s="137">
        <v>0</v>
      </c>
      <c r="AV50" s="136">
        <v>0</v>
      </c>
      <c r="AW50" s="136">
        <v>0</v>
      </c>
      <c r="AX50" s="136">
        <v>0</v>
      </c>
      <c r="AY50" s="136">
        <v>0</v>
      </c>
      <c r="AZ50" s="136">
        <v>0</v>
      </c>
      <c r="BA50" s="138">
        <v>0</v>
      </c>
      <c r="BB50" s="280">
        <f>Detailed!B49</f>
        <v>0</v>
      </c>
      <c r="BC50" s="297">
        <f>Detailed!C49</f>
        <v>0</v>
      </c>
      <c r="BD50" s="281">
        <f>Detailed!D49</f>
        <v>0</v>
      </c>
      <c r="BE50" s="282">
        <f>Detailed!E49</f>
        <v>0</v>
      </c>
      <c r="BF50" s="281">
        <f>Detailed!F49</f>
        <v>0</v>
      </c>
      <c r="BG50" s="263">
        <f>Detailed!G49</f>
        <v>0</v>
      </c>
      <c r="BH50" s="281">
        <f>Detailed!H49</f>
        <v>0</v>
      </c>
      <c r="BI50" s="282">
        <f>Detailed!I49</f>
        <v>0</v>
      </c>
      <c r="BJ50" s="281">
        <f>Detailed!J49</f>
        <v>0</v>
      </c>
      <c r="BK50" s="283">
        <f>Detailed!K49</f>
        <v>0</v>
      </c>
      <c r="BL50" s="266">
        <f>Detailed!L49</f>
        <v>0</v>
      </c>
      <c r="BM50" s="267">
        <f>Detailed!M49</f>
        <v>0</v>
      </c>
      <c r="BN50" s="264">
        <f>Detailed!N49</f>
        <v>0</v>
      </c>
      <c r="BO50" s="265">
        <f>Detailed!K49</f>
        <v>0</v>
      </c>
    </row>
    <row r="51" spans="1:67" ht="153.75" thickBot="1">
      <c r="A51" s="194" t="s">
        <v>330</v>
      </c>
      <c r="B51" s="197">
        <f t="shared" si="0"/>
        <v>1</v>
      </c>
      <c r="C51" s="71">
        <f t="shared" si="23"/>
        <v>1</v>
      </c>
      <c r="D51" s="163">
        <v>1</v>
      </c>
      <c r="E51" s="136">
        <v>0</v>
      </c>
      <c r="F51" s="136">
        <v>0</v>
      </c>
      <c r="G51" s="136">
        <f t="shared" si="2"/>
        <v>0</v>
      </c>
      <c r="H51" s="136">
        <v>1</v>
      </c>
      <c r="I51" s="136">
        <v>1</v>
      </c>
      <c r="J51" s="136">
        <v>1</v>
      </c>
      <c r="K51" s="138">
        <v>1</v>
      </c>
      <c r="L51" s="154" t="s">
        <v>740</v>
      </c>
      <c r="M51" s="223">
        <v>0</v>
      </c>
      <c r="N51" s="165" t="s">
        <v>741</v>
      </c>
      <c r="O51" s="230">
        <v>0</v>
      </c>
      <c r="P51" s="166">
        <f t="shared" si="12"/>
        <v>0</v>
      </c>
      <c r="Q51" s="166">
        <f t="shared" si="13"/>
        <v>0</v>
      </c>
      <c r="R51" s="166">
        <f t="shared" si="14"/>
        <v>0</v>
      </c>
      <c r="S51" s="166">
        <f t="shared" si="3"/>
        <v>1</v>
      </c>
      <c r="T51" s="370">
        <f t="shared" si="4"/>
        <v>1</v>
      </c>
      <c r="U51" s="370">
        <f t="shared" si="15"/>
        <v>0</v>
      </c>
      <c r="V51" s="370">
        <f t="shared" si="16"/>
        <v>0</v>
      </c>
      <c r="W51" s="370">
        <f t="shared" si="17"/>
        <v>1</v>
      </c>
      <c r="X51" s="166">
        <f t="shared" si="18"/>
        <v>1</v>
      </c>
      <c r="Y51" s="163">
        <v>1</v>
      </c>
      <c r="Z51" s="136">
        <v>1</v>
      </c>
      <c r="AA51" s="136">
        <v>0</v>
      </c>
      <c r="AB51" s="136">
        <v>1</v>
      </c>
      <c r="AC51" s="136">
        <v>0</v>
      </c>
      <c r="AD51" s="136">
        <v>1</v>
      </c>
      <c r="AE51" s="136">
        <v>0</v>
      </c>
      <c r="AF51" s="138">
        <v>0</v>
      </c>
      <c r="AG51" s="144" t="s">
        <v>331</v>
      </c>
      <c r="AH51" s="134"/>
      <c r="AI51" s="135">
        <v>0</v>
      </c>
      <c r="AJ51" s="135">
        <f t="shared" si="24"/>
        <v>0</v>
      </c>
      <c r="AK51" s="135">
        <f t="shared" si="6"/>
        <v>0</v>
      </c>
      <c r="AL51" s="135">
        <f t="shared" si="19"/>
        <v>0</v>
      </c>
      <c r="AM51" s="135">
        <f t="shared" si="25"/>
        <v>0</v>
      </c>
      <c r="AN51" s="135">
        <f t="shared" si="20"/>
        <v>0</v>
      </c>
      <c r="AO51" s="135">
        <f t="shared" si="26"/>
        <v>0</v>
      </c>
      <c r="AP51" s="135">
        <f t="shared" si="27"/>
        <v>0</v>
      </c>
      <c r="AQ51" s="135">
        <f t="shared" si="21"/>
        <v>0</v>
      </c>
      <c r="AR51" s="135">
        <f t="shared" si="22"/>
        <v>0</v>
      </c>
      <c r="AS51" s="135">
        <f t="shared" si="28"/>
        <v>0</v>
      </c>
      <c r="AT51" s="163">
        <v>0</v>
      </c>
      <c r="AU51" s="137">
        <v>0</v>
      </c>
      <c r="AV51" s="136">
        <v>0</v>
      </c>
      <c r="AW51" s="136">
        <v>0</v>
      </c>
      <c r="AX51" s="136">
        <v>0</v>
      </c>
      <c r="AY51" s="136">
        <v>0</v>
      </c>
      <c r="AZ51" s="136">
        <v>0</v>
      </c>
      <c r="BA51" s="138">
        <v>0</v>
      </c>
      <c r="BB51" s="280">
        <f>Detailed!B50</f>
        <v>0</v>
      </c>
      <c r="BC51" s="297">
        <f>Detailed!C50</f>
        <v>0</v>
      </c>
      <c r="BD51" s="281">
        <f>Detailed!D50</f>
        <v>0</v>
      </c>
      <c r="BE51" s="282">
        <f>Detailed!E50</f>
        <v>0</v>
      </c>
      <c r="BF51" s="281">
        <f>Detailed!F50</f>
        <v>0</v>
      </c>
      <c r="BG51" s="263">
        <f>Detailed!G50</f>
        <v>0</v>
      </c>
      <c r="BH51" s="281">
        <f>Detailed!H50</f>
        <v>0</v>
      </c>
      <c r="BI51" s="282">
        <f>Detailed!I50</f>
        <v>0</v>
      </c>
      <c r="BJ51" s="281">
        <f>Detailed!J50</f>
        <v>0</v>
      </c>
      <c r="BK51" s="283">
        <f>Detailed!K50</f>
        <v>0</v>
      </c>
      <c r="BL51" s="266">
        <f>Detailed!L50</f>
        <v>0</v>
      </c>
      <c r="BM51" s="267">
        <f>Detailed!M50</f>
        <v>0</v>
      </c>
      <c r="BN51" s="264">
        <f>Detailed!N50</f>
        <v>0</v>
      </c>
      <c r="BO51" s="265">
        <f>Detailed!K50</f>
        <v>0</v>
      </c>
    </row>
    <row r="52" spans="1:67" ht="249.75" customHeight="1" thickBot="1">
      <c r="A52" s="195" t="s">
        <v>277</v>
      </c>
      <c r="B52" s="197">
        <f t="shared" si="0"/>
        <v>0</v>
      </c>
      <c r="C52" s="71">
        <f t="shared" si="23"/>
        <v>1</v>
      </c>
      <c r="D52" s="163">
        <v>0</v>
      </c>
      <c r="E52" s="136">
        <v>1</v>
      </c>
      <c r="F52" s="136">
        <v>0</v>
      </c>
      <c r="G52" s="136">
        <f t="shared" si="2"/>
        <v>0</v>
      </c>
      <c r="H52" s="136"/>
      <c r="I52" s="136">
        <v>1</v>
      </c>
      <c r="J52" s="136">
        <v>1</v>
      </c>
      <c r="K52" s="138">
        <v>1</v>
      </c>
      <c r="L52" s="237" t="s">
        <v>332</v>
      </c>
      <c r="M52" s="229">
        <v>0</v>
      </c>
      <c r="N52" s="179"/>
      <c r="O52" s="363">
        <v>0</v>
      </c>
      <c r="P52" s="166">
        <f t="shared" si="12"/>
        <v>0</v>
      </c>
      <c r="Q52" s="166">
        <f t="shared" si="13"/>
        <v>0</v>
      </c>
      <c r="R52" s="166">
        <f t="shared" si="14"/>
        <v>0</v>
      </c>
      <c r="S52" s="166">
        <f t="shared" si="3"/>
        <v>1</v>
      </c>
      <c r="T52" s="370">
        <f t="shared" si="4"/>
        <v>1</v>
      </c>
      <c r="U52" s="370">
        <f t="shared" si="15"/>
        <v>0</v>
      </c>
      <c r="V52" s="370">
        <f t="shared" si="16"/>
        <v>0</v>
      </c>
      <c r="W52" s="370">
        <f t="shared" si="17"/>
        <v>1</v>
      </c>
      <c r="X52" s="166">
        <f t="shared" si="18"/>
        <v>1</v>
      </c>
      <c r="Y52" s="163">
        <v>1</v>
      </c>
      <c r="Z52" s="136">
        <v>1</v>
      </c>
      <c r="AA52" s="136">
        <v>0</v>
      </c>
      <c r="AB52" s="136">
        <v>1</v>
      </c>
      <c r="AC52" s="136">
        <v>0</v>
      </c>
      <c r="AD52" s="136">
        <v>0</v>
      </c>
      <c r="AE52" s="136">
        <v>0</v>
      </c>
      <c r="AF52" s="138">
        <v>1</v>
      </c>
      <c r="AG52" s="144" t="s">
        <v>742</v>
      </c>
      <c r="AH52" s="144" t="s">
        <v>743</v>
      </c>
      <c r="AI52" s="145">
        <v>1</v>
      </c>
      <c r="AJ52" s="135">
        <f t="shared" si="24"/>
        <v>1</v>
      </c>
      <c r="AK52" s="135">
        <f t="shared" si="6"/>
        <v>1</v>
      </c>
      <c r="AL52" s="135">
        <f t="shared" si="19"/>
        <v>0</v>
      </c>
      <c r="AM52" s="135">
        <f t="shared" si="25"/>
        <v>0</v>
      </c>
      <c r="AN52" s="135">
        <f t="shared" si="20"/>
        <v>0</v>
      </c>
      <c r="AO52" s="135">
        <f t="shared" si="26"/>
        <v>0</v>
      </c>
      <c r="AP52" s="135">
        <f t="shared" si="27"/>
        <v>0</v>
      </c>
      <c r="AQ52" s="135">
        <f t="shared" si="21"/>
        <v>0</v>
      </c>
      <c r="AR52" s="135">
        <f t="shared" si="22"/>
        <v>0</v>
      </c>
      <c r="AS52" s="135">
        <f t="shared" si="28"/>
        <v>0</v>
      </c>
      <c r="AT52" s="163">
        <v>0</v>
      </c>
      <c r="AU52" s="136">
        <v>0</v>
      </c>
      <c r="AV52" s="136">
        <v>0</v>
      </c>
      <c r="AW52" s="136">
        <v>0</v>
      </c>
      <c r="AX52" s="136">
        <v>0</v>
      </c>
      <c r="AY52" s="136">
        <v>1</v>
      </c>
      <c r="AZ52" s="136">
        <v>0</v>
      </c>
      <c r="BA52" s="138">
        <v>1</v>
      </c>
      <c r="BB52" s="280">
        <f>Detailed!B51</f>
        <v>0</v>
      </c>
      <c r="BC52" s="297">
        <f>Detailed!C51</f>
        <v>0</v>
      </c>
      <c r="BD52" s="281">
        <f>Detailed!D51</f>
        <v>0</v>
      </c>
      <c r="BE52" s="282">
        <f>Detailed!E51</f>
        <v>0</v>
      </c>
      <c r="BF52" s="281">
        <f>Detailed!F51</f>
        <v>0</v>
      </c>
      <c r="BG52" s="263">
        <f>Detailed!G51</f>
        <v>0</v>
      </c>
      <c r="BH52" s="281">
        <f>Detailed!H51</f>
        <v>0</v>
      </c>
      <c r="BI52" s="282">
        <f>Detailed!I51</f>
        <v>0</v>
      </c>
      <c r="BJ52" s="281">
        <f>Detailed!J51</f>
        <v>0</v>
      </c>
      <c r="BK52" s="283">
        <f>Detailed!K51</f>
        <v>0</v>
      </c>
      <c r="BL52" s="266">
        <f>Detailed!L51</f>
        <v>500000</v>
      </c>
      <c r="BM52" s="267">
        <f>Detailed!M51</f>
        <v>0</v>
      </c>
      <c r="BN52" s="264">
        <f>Detailed!N51</f>
        <v>0</v>
      </c>
      <c r="BO52" s="265">
        <f>Detailed!K51</f>
        <v>0</v>
      </c>
    </row>
    <row r="53" spans="1:67" ht="48.75" customHeight="1" thickBot="1">
      <c r="A53" s="193" t="s">
        <v>278</v>
      </c>
      <c r="B53" s="197">
        <f t="shared" si="0"/>
        <v>0</v>
      </c>
      <c r="C53" s="71">
        <f t="shared" si="23"/>
        <v>0</v>
      </c>
      <c r="D53" s="163">
        <v>0</v>
      </c>
      <c r="E53" s="136">
        <v>1</v>
      </c>
      <c r="F53" s="136">
        <v>0</v>
      </c>
      <c r="G53" s="136">
        <f t="shared" si="2"/>
        <v>0</v>
      </c>
      <c r="H53" s="136">
        <v>0</v>
      </c>
      <c r="I53" s="136">
        <v>0</v>
      </c>
      <c r="J53" s="136">
        <v>0</v>
      </c>
      <c r="K53" s="138">
        <v>0</v>
      </c>
      <c r="L53" s="154"/>
      <c r="M53" s="223">
        <v>0</v>
      </c>
      <c r="N53" s="165"/>
      <c r="O53" s="230">
        <v>0</v>
      </c>
      <c r="P53" s="166">
        <f t="shared" si="12"/>
        <v>0</v>
      </c>
      <c r="Q53" s="166">
        <f t="shared" si="13"/>
        <v>0</v>
      </c>
      <c r="R53" s="166">
        <f t="shared" si="14"/>
        <v>0</v>
      </c>
      <c r="S53" s="166">
        <f t="shared" si="3"/>
        <v>0</v>
      </c>
      <c r="T53" s="370">
        <f t="shared" si="4"/>
        <v>0</v>
      </c>
      <c r="U53" s="370">
        <f t="shared" si="15"/>
        <v>0</v>
      </c>
      <c r="V53" s="370">
        <f t="shared" si="16"/>
        <v>0</v>
      </c>
      <c r="W53" s="370">
        <f t="shared" si="17"/>
        <v>0</v>
      </c>
      <c r="X53" s="166">
        <f t="shared" si="18"/>
        <v>0</v>
      </c>
      <c r="Y53" s="163">
        <v>0</v>
      </c>
      <c r="Z53" s="136">
        <v>0</v>
      </c>
      <c r="AA53" s="136">
        <v>0</v>
      </c>
      <c r="AB53" s="136">
        <v>0</v>
      </c>
      <c r="AC53" s="136">
        <v>0</v>
      </c>
      <c r="AD53" s="136">
        <v>0</v>
      </c>
      <c r="AE53" s="136">
        <v>0</v>
      </c>
      <c r="AF53" s="138">
        <v>0</v>
      </c>
      <c r="AG53" s="156"/>
      <c r="AH53" s="134"/>
      <c r="AI53" s="135"/>
      <c r="AJ53" s="135">
        <f t="shared" si="24"/>
        <v>0</v>
      </c>
      <c r="AK53" s="135">
        <f t="shared" si="6"/>
        <v>0</v>
      </c>
      <c r="AL53" s="135">
        <f t="shared" si="19"/>
        <v>0</v>
      </c>
      <c r="AM53" s="135">
        <f t="shared" si="25"/>
        <v>0</v>
      </c>
      <c r="AN53" s="135">
        <f t="shared" si="20"/>
        <v>0</v>
      </c>
      <c r="AO53" s="135">
        <f t="shared" si="26"/>
        <v>0</v>
      </c>
      <c r="AP53" s="135">
        <f t="shared" si="27"/>
        <v>0</v>
      </c>
      <c r="AQ53" s="135">
        <f t="shared" si="21"/>
        <v>0</v>
      </c>
      <c r="AR53" s="135">
        <f t="shared" si="22"/>
        <v>0</v>
      </c>
      <c r="AS53" s="135">
        <f t="shared" si="28"/>
        <v>0</v>
      </c>
      <c r="AT53" s="163">
        <v>0</v>
      </c>
      <c r="AU53" s="136">
        <v>0</v>
      </c>
      <c r="AV53" s="136">
        <v>0</v>
      </c>
      <c r="AW53" s="136">
        <v>0</v>
      </c>
      <c r="AX53" s="136">
        <v>0</v>
      </c>
      <c r="AY53" s="136">
        <v>0</v>
      </c>
      <c r="AZ53" s="136">
        <v>0</v>
      </c>
      <c r="BA53" s="138">
        <v>0</v>
      </c>
      <c r="BB53" s="280">
        <f>Detailed!B52</f>
        <v>0</v>
      </c>
      <c r="BC53" s="297">
        <f>Detailed!C52</f>
        <v>0</v>
      </c>
      <c r="BD53" s="281">
        <f>Detailed!D52</f>
        <v>0</v>
      </c>
      <c r="BE53" s="282">
        <f>Detailed!E52</f>
        <v>0</v>
      </c>
      <c r="BF53" s="281">
        <f>Detailed!F52</f>
        <v>0</v>
      </c>
      <c r="BG53" s="263">
        <f>Detailed!G52</f>
        <v>0</v>
      </c>
      <c r="BH53" s="281">
        <f>Detailed!H52</f>
        <v>0</v>
      </c>
      <c r="BI53" s="282">
        <f>Detailed!I52</f>
        <v>0</v>
      </c>
      <c r="BJ53" s="281">
        <f>Detailed!J52</f>
        <v>0</v>
      </c>
      <c r="BK53" s="283">
        <f>Detailed!K52</f>
        <v>0</v>
      </c>
      <c r="BL53" s="266">
        <f>Detailed!L52</f>
        <v>0</v>
      </c>
      <c r="BM53" s="267">
        <f>Detailed!M52</f>
        <v>0</v>
      </c>
      <c r="BN53" s="264">
        <f>Detailed!N52</f>
        <v>0</v>
      </c>
      <c r="BO53" s="265">
        <f>Detailed!K52</f>
        <v>0</v>
      </c>
    </row>
    <row r="54" spans="1:67" ht="288.60000000000002" customHeight="1" thickBot="1">
      <c r="A54" s="193" t="s">
        <v>279</v>
      </c>
      <c r="B54" s="197">
        <f t="shared" si="0"/>
        <v>1</v>
      </c>
      <c r="C54" s="71">
        <f t="shared" si="23"/>
        <v>1</v>
      </c>
      <c r="D54" s="163">
        <v>0</v>
      </c>
      <c r="E54" s="136">
        <v>0</v>
      </c>
      <c r="F54" s="136">
        <v>1</v>
      </c>
      <c r="G54" s="136">
        <f t="shared" si="2"/>
        <v>0</v>
      </c>
      <c r="H54" s="136">
        <v>0</v>
      </c>
      <c r="I54" s="136">
        <v>1</v>
      </c>
      <c r="J54" s="136">
        <v>1</v>
      </c>
      <c r="K54" s="138">
        <v>0</v>
      </c>
      <c r="L54" s="154" t="s">
        <v>744</v>
      </c>
      <c r="M54" s="231">
        <v>1</v>
      </c>
      <c r="N54" s="164"/>
      <c r="O54" s="223">
        <v>0</v>
      </c>
      <c r="P54" s="166">
        <f t="shared" si="12"/>
        <v>1</v>
      </c>
      <c r="Q54" s="166">
        <f t="shared" si="13"/>
        <v>1</v>
      </c>
      <c r="R54" s="166">
        <f t="shared" si="14"/>
        <v>0</v>
      </c>
      <c r="S54" s="166">
        <f t="shared" si="3"/>
        <v>0</v>
      </c>
      <c r="T54" s="370">
        <f t="shared" si="4"/>
        <v>0</v>
      </c>
      <c r="U54" s="370">
        <f t="shared" si="15"/>
        <v>0</v>
      </c>
      <c r="V54" s="370">
        <f t="shared" si="16"/>
        <v>0</v>
      </c>
      <c r="W54" s="370">
        <f t="shared" si="17"/>
        <v>0</v>
      </c>
      <c r="X54" s="166">
        <f t="shared" si="18"/>
        <v>0</v>
      </c>
      <c r="Y54" s="163">
        <v>1</v>
      </c>
      <c r="Z54" s="136">
        <v>0</v>
      </c>
      <c r="AA54" s="136">
        <v>0</v>
      </c>
      <c r="AB54" s="136">
        <v>0</v>
      </c>
      <c r="AC54" s="136">
        <v>0</v>
      </c>
      <c r="AD54" s="136">
        <v>1</v>
      </c>
      <c r="AE54" s="136">
        <v>0</v>
      </c>
      <c r="AF54" s="138">
        <v>1</v>
      </c>
      <c r="AG54" s="144"/>
      <c r="AH54" s="151" t="s">
        <v>674</v>
      </c>
      <c r="AI54" s="150">
        <v>0</v>
      </c>
      <c r="AJ54" s="135">
        <f t="shared" si="24"/>
        <v>0</v>
      </c>
      <c r="AK54" s="135">
        <f t="shared" si="6"/>
        <v>0</v>
      </c>
      <c r="AL54" s="135">
        <f t="shared" si="19"/>
        <v>0</v>
      </c>
      <c r="AM54" s="135">
        <f t="shared" si="25"/>
        <v>0</v>
      </c>
      <c r="AN54" s="135">
        <f t="shared" si="20"/>
        <v>0</v>
      </c>
      <c r="AO54" s="135">
        <f t="shared" si="26"/>
        <v>0</v>
      </c>
      <c r="AP54" s="135">
        <f t="shared" si="27"/>
        <v>0</v>
      </c>
      <c r="AQ54" s="135">
        <f t="shared" si="21"/>
        <v>0</v>
      </c>
      <c r="AR54" s="135">
        <f t="shared" si="22"/>
        <v>0</v>
      </c>
      <c r="AS54" s="135">
        <f t="shared" si="28"/>
        <v>0</v>
      </c>
      <c r="AT54" s="163">
        <v>0</v>
      </c>
      <c r="AU54" s="137">
        <v>0</v>
      </c>
      <c r="AV54" s="136">
        <v>0</v>
      </c>
      <c r="AW54" s="136">
        <v>0</v>
      </c>
      <c r="AX54" s="136">
        <v>0</v>
      </c>
      <c r="AY54" s="136">
        <v>0</v>
      </c>
      <c r="AZ54" s="136">
        <v>0</v>
      </c>
      <c r="BA54" s="138">
        <v>0</v>
      </c>
      <c r="BB54" s="280">
        <f>Detailed!B53</f>
        <v>518000</v>
      </c>
      <c r="BC54" s="297">
        <f>Detailed!C53</f>
        <v>0</v>
      </c>
      <c r="BD54" s="281">
        <f>Detailed!D53</f>
        <v>0</v>
      </c>
      <c r="BE54" s="282">
        <f>Detailed!E53</f>
        <v>0</v>
      </c>
      <c r="BF54" s="281">
        <f>Detailed!F53</f>
        <v>0</v>
      </c>
      <c r="BG54" s="263">
        <f>Detailed!G53</f>
        <v>0</v>
      </c>
      <c r="BH54" s="281">
        <f>Detailed!H53</f>
        <v>518000</v>
      </c>
      <c r="BI54" s="282">
        <f>Detailed!I53</f>
        <v>0</v>
      </c>
      <c r="BJ54" s="281">
        <f>Detailed!J53</f>
        <v>0</v>
      </c>
      <c r="BK54" s="283">
        <f>Detailed!K53</f>
        <v>0</v>
      </c>
      <c r="BL54" s="266">
        <f>Detailed!L53</f>
        <v>0</v>
      </c>
      <c r="BM54" s="267">
        <f>Detailed!M53</f>
        <v>0</v>
      </c>
      <c r="BN54" s="264">
        <f>Detailed!N53</f>
        <v>0</v>
      </c>
      <c r="BO54" s="265">
        <f>Detailed!K53</f>
        <v>0</v>
      </c>
    </row>
    <row r="55" spans="1:67" ht="115.5" customHeight="1" thickBot="1">
      <c r="A55" s="193" t="s">
        <v>280</v>
      </c>
      <c r="B55" s="197">
        <f t="shared" si="0"/>
        <v>1</v>
      </c>
      <c r="C55" s="71">
        <f t="shared" si="23"/>
        <v>1</v>
      </c>
      <c r="D55" s="163">
        <v>1</v>
      </c>
      <c r="E55" s="136">
        <v>0</v>
      </c>
      <c r="F55" s="136">
        <v>0</v>
      </c>
      <c r="G55" s="136">
        <f t="shared" si="2"/>
        <v>0</v>
      </c>
      <c r="H55" s="136">
        <v>0</v>
      </c>
      <c r="I55" s="136">
        <v>1</v>
      </c>
      <c r="J55" s="136">
        <v>1</v>
      </c>
      <c r="K55" s="138">
        <v>1</v>
      </c>
      <c r="L55" s="238" t="s">
        <v>745</v>
      </c>
      <c r="M55" s="239">
        <v>0</v>
      </c>
      <c r="N55" s="164" t="s">
        <v>746</v>
      </c>
      <c r="O55" s="223">
        <v>0</v>
      </c>
      <c r="P55" s="166">
        <f t="shared" si="12"/>
        <v>0</v>
      </c>
      <c r="Q55" s="166">
        <f t="shared" si="13"/>
        <v>0</v>
      </c>
      <c r="R55" s="166">
        <f t="shared" si="14"/>
        <v>0</v>
      </c>
      <c r="S55" s="166">
        <f t="shared" si="3"/>
        <v>1</v>
      </c>
      <c r="T55" s="370">
        <f t="shared" si="4"/>
        <v>1</v>
      </c>
      <c r="U55" s="370">
        <f t="shared" si="15"/>
        <v>0</v>
      </c>
      <c r="V55" s="370">
        <f t="shared" si="16"/>
        <v>0</v>
      </c>
      <c r="W55" s="370">
        <f t="shared" si="17"/>
        <v>1</v>
      </c>
      <c r="X55" s="166">
        <f t="shared" si="18"/>
        <v>1</v>
      </c>
      <c r="Y55" s="163">
        <v>0</v>
      </c>
      <c r="Z55" s="136">
        <v>0</v>
      </c>
      <c r="AA55" s="136">
        <v>0</v>
      </c>
      <c r="AB55" s="136">
        <v>0</v>
      </c>
      <c r="AC55" s="136">
        <v>0</v>
      </c>
      <c r="AD55" s="136">
        <v>0</v>
      </c>
      <c r="AE55" s="136">
        <v>0</v>
      </c>
      <c r="AF55" s="138">
        <v>1</v>
      </c>
      <c r="AG55" s="156"/>
      <c r="AH55" s="151"/>
      <c r="AI55" s="135">
        <v>0</v>
      </c>
      <c r="AJ55" s="135">
        <f t="shared" si="24"/>
        <v>0</v>
      </c>
      <c r="AK55" s="135">
        <f t="shared" si="6"/>
        <v>0</v>
      </c>
      <c r="AL55" s="135">
        <f t="shared" si="19"/>
        <v>0</v>
      </c>
      <c r="AM55" s="135">
        <f t="shared" si="25"/>
        <v>0</v>
      </c>
      <c r="AN55" s="135">
        <f t="shared" si="20"/>
        <v>0</v>
      </c>
      <c r="AO55" s="135">
        <f t="shared" si="26"/>
        <v>0</v>
      </c>
      <c r="AP55" s="135">
        <f t="shared" si="27"/>
        <v>0</v>
      </c>
      <c r="AQ55" s="135">
        <f t="shared" si="21"/>
        <v>0</v>
      </c>
      <c r="AR55" s="135">
        <f t="shared" si="22"/>
        <v>0</v>
      </c>
      <c r="AS55" s="135">
        <f t="shared" si="28"/>
        <v>0</v>
      </c>
      <c r="AT55" s="163">
        <v>0</v>
      </c>
      <c r="AU55" s="136">
        <v>0</v>
      </c>
      <c r="AV55" s="136">
        <v>0</v>
      </c>
      <c r="AW55" s="136">
        <v>0</v>
      </c>
      <c r="AX55" s="136">
        <v>0</v>
      </c>
      <c r="AY55" s="136">
        <v>0</v>
      </c>
      <c r="AZ55" s="136">
        <v>0</v>
      </c>
      <c r="BA55" s="138">
        <v>0</v>
      </c>
      <c r="BB55" s="280">
        <f>Detailed!B54</f>
        <v>0</v>
      </c>
      <c r="BC55" s="297">
        <f>Detailed!C54</f>
        <v>0</v>
      </c>
      <c r="BD55" s="281">
        <f>Detailed!D54</f>
        <v>0</v>
      </c>
      <c r="BE55" s="282">
        <f>Detailed!E54</f>
        <v>0</v>
      </c>
      <c r="BF55" s="281">
        <f>Detailed!F54</f>
        <v>0</v>
      </c>
      <c r="BG55" s="263">
        <f>Detailed!G54</f>
        <v>0</v>
      </c>
      <c r="BH55" s="281">
        <f>Detailed!H54</f>
        <v>0</v>
      </c>
      <c r="BI55" s="282">
        <f>Detailed!I54</f>
        <v>0</v>
      </c>
      <c r="BJ55" s="281">
        <f>Detailed!J54</f>
        <v>0</v>
      </c>
      <c r="BK55" s="283">
        <f>Detailed!K54</f>
        <v>0</v>
      </c>
      <c r="BL55" s="266">
        <f>Detailed!L54</f>
        <v>0</v>
      </c>
      <c r="BM55" s="267">
        <f>Detailed!M54</f>
        <v>0</v>
      </c>
      <c r="BN55" s="264">
        <f>Detailed!N54</f>
        <v>0</v>
      </c>
      <c r="BO55" s="265">
        <f>Detailed!K54</f>
        <v>0</v>
      </c>
    </row>
    <row r="56" spans="1:67" ht="155.25" customHeight="1" thickBot="1">
      <c r="A56" s="193" t="s">
        <v>281</v>
      </c>
      <c r="B56" s="197">
        <f t="shared" si="0"/>
        <v>1</v>
      </c>
      <c r="C56" s="71">
        <f t="shared" si="23"/>
        <v>1</v>
      </c>
      <c r="D56" s="163">
        <v>1</v>
      </c>
      <c r="E56" s="136">
        <v>0</v>
      </c>
      <c r="F56" s="136">
        <v>1</v>
      </c>
      <c r="G56" s="136">
        <f t="shared" si="2"/>
        <v>1</v>
      </c>
      <c r="H56" s="136">
        <v>1</v>
      </c>
      <c r="I56" s="136">
        <v>1</v>
      </c>
      <c r="J56" s="136">
        <v>1</v>
      </c>
      <c r="K56" s="138">
        <v>1</v>
      </c>
      <c r="L56" s="154" t="s">
        <v>747</v>
      </c>
      <c r="M56" s="231">
        <v>1</v>
      </c>
      <c r="N56" s="165" t="s">
        <v>748</v>
      </c>
      <c r="O56" s="235">
        <v>1</v>
      </c>
      <c r="P56" s="166">
        <f t="shared" si="12"/>
        <v>1</v>
      </c>
      <c r="Q56" s="166">
        <f t="shared" si="13"/>
        <v>0</v>
      </c>
      <c r="R56" s="166">
        <f t="shared" si="14"/>
        <v>0</v>
      </c>
      <c r="S56" s="166">
        <f t="shared" si="3"/>
        <v>0</v>
      </c>
      <c r="T56" s="370">
        <f t="shared" si="4"/>
        <v>0</v>
      </c>
      <c r="U56" s="370">
        <f t="shared" si="15"/>
        <v>0</v>
      </c>
      <c r="V56" s="370">
        <f t="shared" si="16"/>
        <v>0</v>
      </c>
      <c r="W56" s="370">
        <f t="shared" si="17"/>
        <v>0</v>
      </c>
      <c r="X56" s="166">
        <f t="shared" si="18"/>
        <v>0</v>
      </c>
      <c r="Y56" s="163">
        <v>1</v>
      </c>
      <c r="Z56" s="136">
        <v>0</v>
      </c>
      <c r="AA56" s="136">
        <v>1</v>
      </c>
      <c r="AB56" s="136">
        <v>0</v>
      </c>
      <c r="AC56" s="136">
        <v>0</v>
      </c>
      <c r="AD56" s="136">
        <v>0</v>
      </c>
      <c r="AE56" s="136">
        <v>0</v>
      </c>
      <c r="AF56" s="138">
        <v>0</v>
      </c>
      <c r="AG56" s="156"/>
      <c r="AH56" s="134"/>
      <c r="AI56" s="135">
        <v>0</v>
      </c>
      <c r="AJ56" s="135">
        <f t="shared" si="24"/>
        <v>0</v>
      </c>
      <c r="AK56" s="135">
        <f t="shared" si="6"/>
        <v>0</v>
      </c>
      <c r="AL56" s="135">
        <f t="shared" si="19"/>
        <v>0</v>
      </c>
      <c r="AM56" s="135">
        <f t="shared" si="25"/>
        <v>0</v>
      </c>
      <c r="AN56" s="135">
        <f t="shared" si="20"/>
        <v>0</v>
      </c>
      <c r="AO56" s="135">
        <f t="shared" si="26"/>
        <v>0</v>
      </c>
      <c r="AP56" s="135">
        <f t="shared" si="27"/>
        <v>0</v>
      </c>
      <c r="AQ56" s="135">
        <f t="shared" si="21"/>
        <v>0</v>
      </c>
      <c r="AR56" s="135">
        <f t="shared" si="22"/>
        <v>0</v>
      </c>
      <c r="AS56" s="135">
        <f t="shared" si="28"/>
        <v>0</v>
      </c>
      <c r="AT56" s="163">
        <v>0</v>
      </c>
      <c r="AU56" s="136">
        <v>0</v>
      </c>
      <c r="AV56" s="136">
        <v>0</v>
      </c>
      <c r="AW56" s="136">
        <v>0</v>
      </c>
      <c r="AX56" s="136">
        <v>0</v>
      </c>
      <c r="AY56" s="136">
        <v>0</v>
      </c>
      <c r="AZ56" s="136">
        <v>0</v>
      </c>
      <c r="BA56" s="138">
        <v>0</v>
      </c>
      <c r="BB56" s="280">
        <f>Detailed!B55</f>
        <v>32727.272727272724</v>
      </c>
      <c r="BC56" s="297">
        <f>Detailed!C55</f>
        <v>393860</v>
      </c>
      <c r="BD56" s="281">
        <f>Detailed!D55</f>
        <v>0</v>
      </c>
      <c r="BE56" s="282">
        <f>Detailed!E55</f>
        <v>0</v>
      </c>
      <c r="BF56" s="281">
        <f>Detailed!F55</f>
        <v>0</v>
      </c>
      <c r="BG56" s="263">
        <f>Detailed!G55</f>
        <v>0</v>
      </c>
      <c r="BH56" s="281">
        <f>Detailed!H55</f>
        <v>0</v>
      </c>
      <c r="BI56" s="282">
        <f>Detailed!I55</f>
        <v>393860</v>
      </c>
      <c r="BJ56" s="281">
        <f>Detailed!J55</f>
        <v>32727.272727272724</v>
      </c>
      <c r="BK56" s="283">
        <f>Detailed!K55</f>
        <v>0</v>
      </c>
      <c r="BL56" s="266">
        <f>Detailed!L55</f>
        <v>0</v>
      </c>
      <c r="BM56" s="267">
        <f>Detailed!M55</f>
        <v>0</v>
      </c>
      <c r="BN56" s="264">
        <f>Detailed!N55</f>
        <v>0</v>
      </c>
      <c r="BO56" s="265">
        <f>Detailed!K55</f>
        <v>0</v>
      </c>
    </row>
    <row r="57" spans="1:67" ht="205.15" customHeight="1" thickBot="1">
      <c r="A57" s="193" t="s">
        <v>282</v>
      </c>
      <c r="B57" s="197">
        <f t="shared" si="0"/>
        <v>1</v>
      </c>
      <c r="C57" s="71">
        <f t="shared" si="23"/>
        <v>1</v>
      </c>
      <c r="D57" s="163">
        <v>1</v>
      </c>
      <c r="E57" s="136">
        <v>0</v>
      </c>
      <c r="F57" s="136">
        <v>1</v>
      </c>
      <c r="G57" s="136">
        <f t="shared" si="2"/>
        <v>1</v>
      </c>
      <c r="H57" s="136">
        <v>0</v>
      </c>
      <c r="I57" s="136">
        <v>1</v>
      </c>
      <c r="J57" s="136">
        <v>1</v>
      </c>
      <c r="K57" s="138">
        <v>1</v>
      </c>
      <c r="L57" s="154" t="s">
        <v>750</v>
      </c>
      <c r="M57" s="223">
        <v>0</v>
      </c>
      <c r="N57" s="165" t="s">
        <v>657</v>
      </c>
      <c r="O57" s="230">
        <v>0</v>
      </c>
      <c r="P57" s="166">
        <f t="shared" si="12"/>
        <v>0</v>
      </c>
      <c r="Q57" s="166">
        <f t="shared" si="13"/>
        <v>0</v>
      </c>
      <c r="R57" s="166">
        <f t="shared" si="14"/>
        <v>0</v>
      </c>
      <c r="S57" s="166">
        <f t="shared" si="3"/>
        <v>1</v>
      </c>
      <c r="T57" s="370">
        <f t="shared" si="4"/>
        <v>1</v>
      </c>
      <c r="U57" s="370">
        <f t="shared" si="15"/>
        <v>0</v>
      </c>
      <c r="V57" s="370">
        <f t="shared" si="16"/>
        <v>0</v>
      </c>
      <c r="W57" s="370">
        <f t="shared" si="17"/>
        <v>1</v>
      </c>
      <c r="X57" s="166">
        <f t="shared" si="18"/>
        <v>1</v>
      </c>
      <c r="Y57" s="163">
        <v>1</v>
      </c>
      <c r="Z57" s="136">
        <v>0</v>
      </c>
      <c r="AA57" s="136">
        <v>0</v>
      </c>
      <c r="AB57" s="136">
        <v>0</v>
      </c>
      <c r="AC57" s="136">
        <v>0</v>
      </c>
      <c r="AD57" s="136">
        <v>1</v>
      </c>
      <c r="AE57" s="136">
        <v>0</v>
      </c>
      <c r="AF57" s="138">
        <v>1</v>
      </c>
      <c r="AG57" s="144" t="s">
        <v>749</v>
      </c>
      <c r="AH57" s="134">
        <v>0</v>
      </c>
      <c r="AI57" s="145">
        <v>1</v>
      </c>
      <c r="AJ57" s="135">
        <f t="shared" si="24"/>
        <v>1</v>
      </c>
      <c r="AK57" s="135">
        <f t="shared" si="6"/>
        <v>1</v>
      </c>
      <c r="AL57" s="135">
        <f t="shared" si="19"/>
        <v>0</v>
      </c>
      <c r="AM57" s="135">
        <f t="shared" si="25"/>
        <v>0</v>
      </c>
      <c r="AN57" s="135">
        <f t="shared" si="20"/>
        <v>0</v>
      </c>
      <c r="AO57" s="135">
        <f t="shared" si="26"/>
        <v>0</v>
      </c>
      <c r="AP57" s="135">
        <f t="shared" si="27"/>
        <v>0</v>
      </c>
      <c r="AQ57" s="135">
        <f t="shared" si="21"/>
        <v>0</v>
      </c>
      <c r="AR57" s="135">
        <f t="shared" si="22"/>
        <v>0</v>
      </c>
      <c r="AS57" s="135">
        <f t="shared" si="28"/>
        <v>0</v>
      </c>
      <c r="AT57" s="163">
        <v>1</v>
      </c>
      <c r="AU57" s="137">
        <v>0</v>
      </c>
      <c r="AV57" s="136">
        <v>0</v>
      </c>
      <c r="AW57" s="136">
        <v>0</v>
      </c>
      <c r="AX57" s="136">
        <v>0</v>
      </c>
      <c r="AY57" s="136">
        <v>0</v>
      </c>
      <c r="AZ57" s="136">
        <v>0</v>
      </c>
      <c r="BA57" s="138">
        <v>0</v>
      </c>
      <c r="BB57" s="280">
        <f>Detailed!B56</f>
        <v>0</v>
      </c>
      <c r="BC57" s="297">
        <f>Detailed!C56</f>
        <v>0</v>
      </c>
      <c r="BD57" s="281">
        <f>Detailed!D56</f>
        <v>0</v>
      </c>
      <c r="BE57" s="282">
        <f>Detailed!E56</f>
        <v>0</v>
      </c>
      <c r="BF57" s="281">
        <f>Detailed!F56</f>
        <v>0</v>
      </c>
      <c r="BG57" s="263">
        <f>Detailed!G56</f>
        <v>0</v>
      </c>
      <c r="BH57" s="281">
        <f>Detailed!H56</f>
        <v>0</v>
      </c>
      <c r="BI57" s="282">
        <f>Detailed!I56</f>
        <v>0</v>
      </c>
      <c r="BJ57" s="281">
        <f>Detailed!J56</f>
        <v>0</v>
      </c>
      <c r="BK57" s="283">
        <f>Detailed!K56</f>
        <v>0</v>
      </c>
      <c r="BL57" s="266">
        <f>Detailed!L56</f>
        <v>7000000</v>
      </c>
      <c r="BM57" s="267">
        <f>Detailed!M56</f>
        <v>0</v>
      </c>
      <c r="BN57" s="264">
        <f>Detailed!N56</f>
        <v>0</v>
      </c>
      <c r="BO57" s="265">
        <f>Detailed!K56</f>
        <v>0</v>
      </c>
    </row>
    <row r="58" spans="1:67" ht="166.5" customHeight="1" thickBot="1">
      <c r="A58" s="193" t="s">
        <v>283</v>
      </c>
      <c r="B58" s="197">
        <f t="shared" si="0"/>
        <v>1</v>
      </c>
      <c r="C58" s="71">
        <f t="shared" si="23"/>
        <v>1</v>
      </c>
      <c r="D58" s="163">
        <v>1</v>
      </c>
      <c r="E58" s="136">
        <v>0</v>
      </c>
      <c r="F58" s="136">
        <v>0</v>
      </c>
      <c r="G58" s="136">
        <f t="shared" si="2"/>
        <v>0</v>
      </c>
      <c r="H58" s="136">
        <v>1</v>
      </c>
      <c r="I58" s="136">
        <v>0</v>
      </c>
      <c r="J58" s="136">
        <v>1</v>
      </c>
      <c r="K58" s="138">
        <v>0</v>
      </c>
      <c r="L58" s="154" t="s">
        <v>751</v>
      </c>
      <c r="M58" s="223">
        <v>0</v>
      </c>
      <c r="N58" s="157"/>
      <c r="O58" s="358">
        <v>0</v>
      </c>
      <c r="P58" s="166">
        <f t="shared" si="12"/>
        <v>0</v>
      </c>
      <c r="Q58" s="166">
        <f t="shared" si="13"/>
        <v>0</v>
      </c>
      <c r="R58" s="166">
        <f t="shared" si="14"/>
        <v>0</v>
      </c>
      <c r="S58" s="166">
        <f t="shared" si="3"/>
        <v>1</v>
      </c>
      <c r="T58" s="370">
        <f t="shared" si="4"/>
        <v>1</v>
      </c>
      <c r="U58" s="370">
        <f t="shared" si="15"/>
        <v>1</v>
      </c>
      <c r="V58" s="370">
        <f t="shared" si="16"/>
        <v>0</v>
      </c>
      <c r="W58" s="370">
        <f t="shared" si="17"/>
        <v>0</v>
      </c>
      <c r="X58" s="166">
        <f t="shared" si="18"/>
        <v>0</v>
      </c>
      <c r="Y58" s="163">
        <v>0</v>
      </c>
      <c r="Z58" s="136">
        <v>0</v>
      </c>
      <c r="AA58" s="136">
        <v>0</v>
      </c>
      <c r="AB58" s="136">
        <v>0</v>
      </c>
      <c r="AC58" s="136">
        <v>0</v>
      </c>
      <c r="AD58" s="136">
        <v>0</v>
      </c>
      <c r="AE58" s="136">
        <v>0</v>
      </c>
      <c r="AF58" s="138">
        <v>0</v>
      </c>
      <c r="AG58" s="156"/>
      <c r="AH58" s="134"/>
      <c r="AI58" s="135">
        <v>0</v>
      </c>
      <c r="AJ58" s="135">
        <f t="shared" si="24"/>
        <v>0</v>
      </c>
      <c r="AK58" s="135">
        <f t="shared" si="6"/>
        <v>0</v>
      </c>
      <c r="AL58" s="135">
        <f t="shared" si="19"/>
        <v>0</v>
      </c>
      <c r="AM58" s="135">
        <f t="shared" si="25"/>
        <v>0</v>
      </c>
      <c r="AN58" s="135">
        <f t="shared" ref="AN58:AN89" si="29">IF(AND(AI58=0,(AT58+AU58+AV58+AW58+AX58+AY58+AZ58+BA58)&gt;0),1,0)</f>
        <v>0</v>
      </c>
      <c r="AO58" s="135">
        <f t="shared" si="26"/>
        <v>0</v>
      </c>
      <c r="AP58" s="135">
        <f t="shared" si="27"/>
        <v>0</v>
      </c>
      <c r="AQ58" s="135">
        <f t="shared" si="21"/>
        <v>0</v>
      </c>
      <c r="AR58" s="135">
        <f t="shared" si="22"/>
        <v>0</v>
      </c>
      <c r="AS58" s="135">
        <f t="shared" si="28"/>
        <v>0</v>
      </c>
      <c r="AT58" s="163">
        <v>0</v>
      </c>
      <c r="AU58" s="136">
        <v>0</v>
      </c>
      <c r="AV58" s="136">
        <v>0</v>
      </c>
      <c r="AW58" s="136">
        <v>0</v>
      </c>
      <c r="AX58" s="136">
        <v>0</v>
      </c>
      <c r="AY58" s="136">
        <v>0</v>
      </c>
      <c r="AZ58" s="136">
        <v>0</v>
      </c>
      <c r="BA58" s="138">
        <v>0</v>
      </c>
      <c r="BB58" s="280">
        <f>Detailed!B57</f>
        <v>0</v>
      </c>
      <c r="BC58" s="297">
        <f>Detailed!C57</f>
        <v>0</v>
      </c>
      <c r="BD58" s="281">
        <f>Detailed!D57</f>
        <v>0</v>
      </c>
      <c r="BE58" s="282">
        <f>Detailed!E57</f>
        <v>0</v>
      </c>
      <c r="BF58" s="281">
        <f>Detailed!F57</f>
        <v>0</v>
      </c>
      <c r="BG58" s="263">
        <f>Detailed!G57</f>
        <v>0</v>
      </c>
      <c r="BH58" s="281">
        <f>Detailed!H57</f>
        <v>0</v>
      </c>
      <c r="BI58" s="282">
        <f>Detailed!I57</f>
        <v>0</v>
      </c>
      <c r="BJ58" s="281">
        <f>Detailed!J57</f>
        <v>0</v>
      </c>
      <c r="BK58" s="283">
        <f>Detailed!K57</f>
        <v>0</v>
      </c>
      <c r="BL58" s="266">
        <f>Detailed!L57</f>
        <v>0</v>
      </c>
      <c r="BM58" s="267">
        <f>Detailed!M57</f>
        <v>0</v>
      </c>
      <c r="BN58" s="264">
        <f>Detailed!N57</f>
        <v>0</v>
      </c>
      <c r="BO58" s="265">
        <f>Detailed!K57</f>
        <v>0</v>
      </c>
    </row>
    <row r="59" spans="1:67" ht="76.5" customHeight="1" thickBot="1">
      <c r="A59" s="194" t="s">
        <v>284</v>
      </c>
      <c r="B59" s="197">
        <f t="shared" si="0"/>
        <v>0</v>
      </c>
      <c r="C59" s="71">
        <f t="shared" si="23"/>
        <v>0</v>
      </c>
      <c r="D59" s="163">
        <v>0</v>
      </c>
      <c r="E59" s="136">
        <v>1</v>
      </c>
      <c r="F59" s="136">
        <v>0</v>
      </c>
      <c r="G59" s="136">
        <f t="shared" si="2"/>
        <v>0</v>
      </c>
      <c r="H59" s="136">
        <v>0</v>
      </c>
      <c r="I59" s="136">
        <v>0</v>
      </c>
      <c r="J59" s="136"/>
      <c r="K59" s="138">
        <v>0</v>
      </c>
      <c r="L59" s="154" t="s">
        <v>752</v>
      </c>
      <c r="M59" s="223">
        <v>0</v>
      </c>
      <c r="N59" s="157"/>
      <c r="O59" s="358">
        <v>0</v>
      </c>
      <c r="P59" s="166">
        <f t="shared" si="12"/>
        <v>0</v>
      </c>
      <c r="Q59" s="166">
        <f t="shared" si="13"/>
        <v>0</v>
      </c>
      <c r="R59" s="166">
        <f t="shared" si="14"/>
        <v>0</v>
      </c>
      <c r="S59" s="166">
        <f t="shared" si="3"/>
        <v>0</v>
      </c>
      <c r="T59" s="370">
        <f t="shared" si="4"/>
        <v>0</v>
      </c>
      <c r="U59" s="370">
        <f t="shared" si="15"/>
        <v>0</v>
      </c>
      <c r="V59" s="370">
        <f t="shared" si="16"/>
        <v>0</v>
      </c>
      <c r="W59" s="370">
        <f t="shared" si="17"/>
        <v>0</v>
      </c>
      <c r="X59" s="166">
        <f t="shared" si="18"/>
        <v>0</v>
      </c>
      <c r="Y59" s="163">
        <v>0</v>
      </c>
      <c r="Z59" s="136">
        <v>0</v>
      </c>
      <c r="AA59" s="136">
        <v>0</v>
      </c>
      <c r="AB59" s="136">
        <v>0</v>
      </c>
      <c r="AC59" s="136">
        <v>0</v>
      </c>
      <c r="AD59" s="136">
        <v>0</v>
      </c>
      <c r="AE59" s="136">
        <v>0</v>
      </c>
      <c r="AF59" s="138">
        <v>0</v>
      </c>
      <c r="AG59" s="156"/>
      <c r="AH59" s="134"/>
      <c r="AI59" s="135">
        <v>0</v>
      </c>
      <c r="AJ59" s="135">
        <f t="shared" si="24"/>
        <v>0</v>
      </c>
      <c r="AK59" s="135">
        <f t="shared" si="6"/>
        <v>0</v>
      </c>
      <c r="AL59" s="135">
        <f t="shared" si="19"/>
        <v>0</v>
      </c>
      <c r="AM59" s="135">
        <f t="shared" si="25"/>
        <v>0</v>
      </c>
      <c r="AN59" s="135">
        <f t="shared" si="29"/>
        <v>0</v>
      </c>
      <c r="AO59" s="135">
        <f t="shared" si="26"/>
        <v>0</v>
      </c>
      <c r="AP59" s="135">
        <f t="shared" si="27"/>
        <v>0</v>
      </c>
      <c r="AQ59" s="135">
        <f t="shared" si="21"/>
        <v>0</v>
      </c>
      <c r="AR59" s="135">
        <f t="shared" si="22"/>
        <v>0</v>
      </c>
      <c r="AS59" s="135">
        <f t="shared" si="28"/>
        <v>0</v>
      </c>
      <c r="AT59" s="163">
        <v>0</v>
      </c>
      <c r="AU59" s="136">
        <v>0</v>
      </c>
      <c r="AV59" s="136">
        <v>0</v>
      </c>
      <c r="AW59" s="136">
        <v>0</v>
      </c>
      <c r="AX59" s="136">
        <v>0</v>
      </c>
      <c r="AY59" s="136">
        <v>0</v>
      </c>
      <c r="AZ59" s="136">
        <v>0</v>
      </c>
      <c r="BA59" s="138">
        <v>0</v>
      </c>
      <c r="BB59" s="280">
        <f>Detailed!B58</f>
        <v>0</v>
      </c>
      <c r="BC59" s="297">
        <f>Detailed!C58</f>
        <v>0</v>
      </c>
      <c r="BD59" s="281">
        <f>Detailed!D58</f>
        <v>0</v>
      </c>
      <c r="BE59" s="282">
        <f>Detailed!E58</f>
        <v>0</v>
      </c>
      <c r="BF59" s="281">
        <f>Detailed!F58</f>
        <v>0</v>
      </c>
      <c r="BG59" s="263">
        <f>Detailed!G58</f>
        <v>0</v>
      </c>
      <c r="BH59" s="281">
        <f>Detailed!H58</f>
        <v>0</v>
      </c>
      <c r="BI59" s="282">
        <f>Detailed!I58</f>
        <v>0</v>
      </c>
      <c r="BJ59" s="281">
        <f>Detailed!J58</f>
        <v>0</v>
      </c>
      <c r="BK59" s="283">
        <f>Detailed!K58</f>
        <v>0</v>
      </c>
      <c r="BL59" s="266">
        <f>Detailed!L58</f>
        <v>0</v>
      </c>
      <c r="BM59" s="267">
        <f>Detailed!M58</f>
        <v>0</v>
      </c>
      <c r="BN59" s="264">
        <f>Detailed!N58</f>
        <v>0</v>
      </c>
      <c r="BO59" s="265">
        <f>Detailed!K58</f>
        <v>0</v>
      </c>
    </row>
    <row r="60" spans="1:67" ht="49.5" customHeight="1" thickBot="1">
      <c r="A60" s="193" t="s">
        <v>285</v>
      </c>
      <c r="B60" s="197">
        <f t="shared" si="0"/>
        <v>0</v>
      </c>
      <c r="C60" s="71">
        <f t="shared" si="23"/>
        <v>0</v>
      </c>
      <c r="D60" s="163">
        <v>0</v>
      </c>
      <c r="E60" s="136">
        <v>1</v>
      </c>
      <c r="F60" s="136">
        <v>0</v>
      </c>
      <c r="G60" s="136">
        <f t="shared" si="2"/>
        <v>0</v>
      </c>
      <c r="H60" s="136">
        <v>0</v>
      </c>
      <c r="I60" s="136">
        <v>0</v>
      </c>
      <c r="J60" s="136">
        <v>0</v>
      </c>
      <c r="K60" s="138">
        <v>0</v>
      </c>
      <c r="L60" s="240" t="s">
        <v>753</v>
      </c>
      <c r="M60" s="223">
        <v>0</v>
      </c>
      <c r="N60" s="157"/>
      <c r="O60" s="358">
        <v>0</v>
      </c>
      <c r="P60" s="166">
        <f t="shared" si="12"/>
        <v>0</v>
      </c>
      <c r="Q60" s="166">
        <f t="shared" si="13"/>
        <v>0</v>
      </c>
      <c r="R60" s="166">
        <f t="shared" si="14"/>
        <v>0</v>
      </c>
      <c r="S60" s="166">
        <f t="shared" si="3"/>
        <v>0</v>
      </c>
      <c r="T60" s="370">
        <f t="shared" si="4"/>
        <v>0</v>
      </c>
      <c r="U60" s="370">
        <f t="shared" si="15"/>
        <v>0</v>
      </c>
      <c r="V60" s="370">
        <f t="shared" si="16"/>
        <v>0</v>
      </c>
      <c r="W60" s="370">
        <f t="shared" si="17"/>
        <v>0</v>
      </c>
      <c r="X60" s="166">
        <f t="shared" si="18"/>
        <v>0</v>
      </c>
      <c r="Y60" s="163">
        <v>0</v>
      </c>
      <c r="Z60" s="136">
        <v>0</v>
      </c>
      <c r="AA60" s="136">
        <v>0</v>
      </c>
      <c r="AB60" s="136">
        <v>0</v>
      </c>
      <c r="AC60" s="136">
        <v>0</v>
      </c>
      <c r="AD60" s="136">
        <v>0</v>
      </c>
      <c r="AE60" s="136">
        <v>0</v>
      </c>
      <c r="AF60" s="138">
        <v>0</v>
      </c>
      <c r="AG60" s="156"/>
      <c r="AH60" s="134"/>
      <c r="AI60" s="135">
        <v>0</v>
      </c>
      <c r="AJ60" s="135">
        <f t="shared" si="24"/>
        <v>0</v>
      </c>
      <c r="AK60" s="135">
        <f t="shared" si="6"/>
        <v>0</v>
      </c>
      <c r="AL60" s="135">
        <f t="shared" si="19"/>
        <v>0</v>
      </c>
      <c r="AM60" s="135">
        <f t="shared" si="25"/>
        <v>0</v>
      </c>
      <c r="AN60" s="135">
        <f t="shared" si="29"/>
        <v>0</v>
      </c>
      <c r="AO60" s="135">
        <f t="shared" si="26"/>
        <v>0</v>
      </c>
      <c r="AP60" s="135">
        <f t="shared" si="27"/>
        <v>0</v>
      </c>
      <c r="AQ60" s="135">
        <f t="shared" si="21"/>
        <v>0</v>
      </c>
      <c r="AR60" s="135">
        <f t="shared" si="22"/>
        <v>0</v>
      </c>
      <c r="AS60" s="135">
        <f t="shared" si="28"/>
        <v>0</v>
      </c>
      <c r="AT60" s="163">
        <v>0</v>
      </c>
      <c r="AU60" s="136">
        <v>0</v>
      </c>
      <c r="AV60" s="136">
        <v>0</v>
      </c>
      <c r="AW60" s="136">
        <v>0</v>
      </c>
      <c r="AX60" s="136">
        <v>0</v>
      </c>
      <c r="AY60" s="136">
        <v>0</v>
      </c>
      <c r="AZ60" s="136">
        <v>0</v>
      </c>
      <c r="BA60" s="138">
        <v>0</v>
      </c>
      <c r="BB60" s="280">
        <f>Detailed!B59</f>
        <v>0</v>
      </c>
      <c r="BC60" s="297">
        <f>Detailed!C59</f>
        <v>0</v>
      </c>
      <c r="BD60" s="281">
        <f>Detailed!D59</f>
        <v>0</v>
      </c>
      <c r="BE60" s="282">
        <f>Detailed!E59</f>
        <v>0</v>
      </c>
      <c r="BF60" s="281">
        <f>Detailed!F59</f>
        <v>0</v>
      </c>
      <c r="BG60" s="263">
        <f>Detailed!G59</f>
        <v>0</v>
      </c>
      <c r="BH60" s="281">
        <f>Detailed!H59</f>
        <v>0</v>
      </c>
      <c r="BI60" s="282">
        <f>Detailed!I59</f>
        <v>0</v>
      </c>
      <c r="BJ60" s="281">
        <f>Detailed!J59</f>
        <v>0</v>
      </c>
      <c r="BK60" s="283">
        <f>Detailed!K59</f>
        <v>0</v>
      </c>
      <c r="BL60" s="266">
        <f>Detailed!L59</f>
        <v>0</v>
      </c>
      <c r="BM60" s="267">
        <f>Detailed!M59</f>
        <v>0</v>
      </c>
      <c r="BN60" s="264">
        <f>Detailed!N59</f>
        <v>0</v>
      </c>
      <c r="BO60" s="265">
        <f>Detailed!K59</f>
        <v>0</v>
      </c>
    </row>
    <row r="61" spans="1:67" ht="102.75" thickBot="1">
      <c r="A61" s="195" t="s">
        <v>286</v>
      </c>
      <c r="B61" s="197">
        <f t="shared" si="0"/>
        <v>0</v>
      </c>
      <c r="C61" s="71">
        <f t="shared" si="23"/>
        <v>0</v>
      </c>
      <c r="D61" s="163">
        <v>0</v>
      </c>
      <c r="E61" s="136">
        <v>1</v>
      </c>
      <c r="F61" s="136">
        <v>0</v>
      </c>
      <c r="G61" s="136">
        <f t="shared" si="2"/>
        <v>0</v>
      </c>
      <c r="H61" s="136">
        <v>0</v>
      </c>
      <c r="I61" s="136">
        <v>0</v>
      </c>
      <c r="J61" s="136">
        <v>0</v>
      </c>
      <c r="K61" s="138">
        <v>0</v>
      </c>
      <c r="L61" s="154" t="s">
        <v>820</v>
      </c>
      <c r="M61" s="223">
        <v>0</v>
      </c>
      <c r="N61" s="165"/>
      <c r="O61" s="230">
        <v>0</v>
      </c>
      <c r="P61" s="166">
        <f t="shared" si="12"/>
        <v>0</v>
      </c>
      <c r="Q61" s="166">
        <f t="shared" si="13"/>
        <v>0</v>
      </c>
      <c r="R61" s="166">
        <f t="shared" si="14"/>
        <v>0</v>
      </c>
      <c r="S61" s="166">
        <f t="shared" si="3"/>
        <v>0</v>
      </c>
      <c r="T61" s="370">
        <f t="shared" si="4"/>
        <v>0</v>
      </c>
      <c r="U61" s="370">
        <f t="shared" si="15"/>
        <v>0</v>
      </c>
      <c r="V61" s="370">
        <f t="shared" si="16"/>
        <v>0</v>
      </c>
      <c r="W61" s="370">
        <f t="shared" si="17"/>
        <v>0</v>
      </c>
      <c r="X61" s="166">
        <f t="shared" si="18"/>
        <v>0</v>
      </c>
      <c r="Y61" s="163">
        <v>0</v>
      </c>
      <c r="Z61" s="136">
        <v>0</v>
      </c>
      <c r="AA61" s="136">
        <v>0</v>
      </c>
      <c r="AB61" s="136">
        <v>0</v>
      </c>
      <c r="AC61" s="136">
        <v>0</v>
      </c>
      <c r="AD61" s="136">
        <v>0</v>
      </c>
      <c r="AE61" s="136">
        <v>0</v>
      </c>
      <c r="AF61" s="138">
        <v>0</v>
      </c>
      <c r="AG61" s="144"/>
      <c r="AH61" s="134"/>
      <c r="AI61" s="135">
        <v>0</v>
      </c>
      <c r="AJ61" s="135">
        <f t="shared" si="24"/>
        <v>0</v>
      </c>
      <c r="AK61" s="135">
        <f t="shared" si="6"/>
        <v>0</v>
      </c>
      <c r="AL61" s="135">
        <f t="shared" si="19"/>
        <v>0</v>
      </c>
      <c r="AM61" s="135">
        <f t="shared" si="25"/>
        <v>0</v>
      </c>
      <c r="AN61" s="135">
        <f t="shared" si="29"/>
        <v>0</v>
      </c>
      <c r="AO61" s="135">
        <f t="shared" si="26"/>
        <v>0</v>
      </c>
      <c r="AP61" s="135">
        <f t="shared" si="27"/>
        <v>0</v>
      </c>
      <c r="AQ61" s="135">
        <f t="shared" si="21"/>
        <v>0</v>
      </c>
      <c r="AR61" s="135">
        <f t="shared" si="22"/>
        <v>0</v>
      </c>
      <c r="AS61" s="135">
        <f t="shared" si="28"/>
        <v>0</v>
      </c>
      <c r="AT61" s="163">
        <v>0</v>
      </c>
      <c r="AU61" s="136">
        <v>0</v>
      </c>
      <c r="AV61" s="136">
        <v>0</v>
      </c>
      <c r="AW61" s="136">
        <v>0</v>
      </c>
      <c r="AX61" s="136">
        <v>0</v>
      </c>
      <c r="AY61" s="136">
        <v>0</v>
      </c>
      <c r="AZ61" s="136">
        <v>0</v>
      </c>
      <c r="BA61" s="138">
        <v>0</v>
      </c>
      <c r="BB61" s="280">
        <f>Detailed!B60</f>
        <v>0</v>
      </c>
      <c r="BC61" s="297">
        <f>Detailed!C60</f>
        <v>0</v>
      </c>
      <c r="BD61" s="281">
        <f>Detailed!D60</f>
        <v>0</v>
      </c>
      <c r="BE61" s="282">
        <f>Detailed!E60</f>
        <v>0</v>
      </c>
      <c r="BF61" s="281">
        <f>Detailed!F60</f>
        <v>0</v>
      </c>
      <c r="BG61" s="263">
        <f>Detailed!G60</f>
        <v>0</v>
      </c>
      <c r="BH61" s="281">
        <f>Detailed!H60</f>
        <v>0</v>
      </c>
      <c r="BI61" s="282">
        <f>Detailed!I60</f>
        <v>0</v>
      </c>
      <c r="BJ61" s="281">
        <f>Detailed!J60</f>
        <v>0</v>
      </c>
      <c r="BK61" s="283">
        <f>Detailed!K60</f>
        <v>0</v>
      </c>
      <c r="BL61" s="266">
        <f>Detailed!L60</f>
        <v>0</v>
      </c>
      <c r="BM61" s="267">
        <f>Detailed!M60</f>
        <v>0</v>
      </c>
      <c r="BN61" s="264">
        <f>Detailed!N60</f>
        <v>0</v>
      </c>
      <c r="BO61" s="265">
        <f>Detailed!K60</f>
        <v>0</v>
      </c>
    </row>
    <row r="62" spans="1:67" ht="189.4" customHeight="1" thickBot="1">
      <c r="A62" s="195" t="s">
        <v>287</v>
      </c>
      <c r="B62" s="197">
        <f t="shared" si="0"/>
        <v>1</v>
      </c>
      <c r="C62" s="71">
        <f t="shared" si="23"/>
        <v>1</v>
      </c>
      <c r="D62" s="163">
        <v>1</v>
      </c>
      <c r="E62" s="136">
        <v>0</v>
      </c>
      <c r="F62" s="136">
        <v>1</v>
      </c>
      <c r="G62" s="136">
        <f t="shared" si="2"/>
        <v>1</v>
      </c>
      <c r="H62" s="136">
        <v>1</v>
      </c>
      <c r="I62" s="136"/>
      <c r="J62" s="136">
        <v>1</v>
      </c>
      <c r="K62" s="138">
        <v>1</v>
      </c>
      <c r="L62" s="154" t="s">
        <v>755</v>
      </c>
      <c r="M62" s="231">
        <v>1</v>
      </c>
      <c r="N62" s="165" t="s">
        <v>756</v>
      </c>
      <c r="O62" s="230">
        <v>0</v>
      </c>
      <c r="P62" s="166">
        <f t="shared" si="12"/>
        <v>1</v>
      </c>
      <c r="Q62" s="166">
        <f t="shared" si="13"/>
        <v>1</v>
      </c>
      <c r="R62" s="166">
        <f t="shared" si="14"/>
        <v>0</v>
      </c>
      <c r="S62" s="166">
        <f t="shared" si="3"/>
        <v>0</v>
      </c>
      <c r="T62" s="370">
        <f t="shared" si="4"/>
        <v>0</v>
      </c>
      <c r="U62" s="370">
        <f t="shared" si="15"/>
        <v>0</v>
      </c>
      <c r="V62" s="370">
        <f t="shared" si="16"/>
        <v>0</v>
      </c>
      <c r="W62" s="370">
        <f t="shared" si="17"/>
        <v>0</v>
      </c>
      <c r="X62" s="166">
        <f t="shared" si="18"/>
        <v>0</v>
      </c>
      <c r="Y62" s="163">
        <v>1</v>
      </c>
      <c r="Z62" s="136">
        <v>0</v>
      </c>
      <c r="AA62" s="136">
        <v>0</v>
      </c>
      <c r="AB62" s="136">
        <v>1</v>
      </c>
      <c r="AC62" s="136">
        <v>0</v>
      </c>
      <c r="AD62" s="136">
        <v>0</v>
      </c>
      <c r="AE62" s="136">
        <v>0</v>
      </c>
      <c r="AF62" s="138">
        <v>0</v>
      </c>
      <c r="AG62" s="144" t="s">
        <v>754</v>
      </c>
      <c r="AH62" s="134"/>
      <c r="AI62" s="135">
        <v>0</v>
      </c>
      <c r="AJ62" s="135">
        <f t="shared" si="24"/>
        <v>0</v>
      </c>
      <c r="AK62" s="135">
        <f t="shared" si="6"/>
        <v>0</v>
      </c>
      <c r="AL62" s="135">
        <f t="shared" si="19"/>
        <v>0</v>
      </c>
      <c r="AM62" s="135">
        <f t="shared" si="25"/>
        <v>0</v>
      </c>
      <c r="AN62" s="135">
        <f t="shared" si="29"/>
        <v>0</v>
      </c>
      <c r="AO62" s="135">
        <f t="shared" si="26"/>
        <v>0</v>
      </c>
      <c r="AP62" s="135">
        <f t="shared" si="27"/>
        <v>0</v>
      </c>
      <c r="AQ62" s="135">
        <f t="shared" si="21"/>
        <v>0</v>
      </c>
      <c r="AR62" s="135">
        <f t="shared" si="22"/>
        <v>0</v>
      </c>
      <c r="AS62" s="135">
        <f t="shared" si="28"/>
        <v>0</v>
      </c>
      <c r="AT62" s="163">
        <v>0</v>
      </c>
      <c r="AU62" s="136">
        <v>0</v>
      </c>
      <c r="AV62" s="136">
        <v>0</v>
      </c>
      <c r="AW62" s="136">
        <v>0</v>
      </c>
      <c r="AX62" s="136">
        <v>0</v>
      </c>
      <c r="AY62" s="136">
        <v>0</v>
      </c>
      <c r="AZ62" s="136">
        <v>0</v>
      </c>
      <c r="BA62" s="138">
        <v>0</v>
      </c>
      <c r="BB62" s="280">
        <f>Detailed!B61</f>
        <v>0</v>
      </c>
      <c r="BC62" s="297">
        <f>Detailed!C61</f>
        <v>110200</v>
      </c>
      <c r="BD62" s="281">
        <f>Detailed!D61</f>
        <v>0</v>
      </c>
      <c r="BE62" s="282">
        <f>Detailed!E61</f>
        <v>110200</v>
      </c>
      <c r="BF62" s="281">
        <f>Detailed!F61</f>
        <v>0</v>
      </c>
      <c r="BG62" s="263">
        <f>Detailed!G61</f>
        <v>0</v>
      </c>
      <c r="BH62" s="281">
        <f>Detailed!H61</f>
        <v>0</v>
      </c>
      <c r="BI62" s="282">
        <f>Detailed!I61</f>
        <v>0</v>
      </c>
      <c r="BJ62" s="281">
        <f>Detailed!J61</f>
        <v>0</v>
      </c>
      <c r="BK62" s="283">
        <f>Detailed!K61</f>
        <v>0</v>
      </c>
      <c r="BL62" s="266">
        <f>Detailed!L61</f>
        <v>0</v>
      </c>
      <c r="BM62" s="267">
        <f>Detailed!M61</f>
        <v>0</v>
      </c>
      <c r="BN62" s="264">
        <f>Detailed!N61</f>
        <v>0</v>
      </c>
      <c r="BO62" s="265">
        <f>Detailed!K61</f>
        <v>0</v>
      </c>
    </row>
    <row r="63" spans="1:67" ht="335.25" customHeight="1" thickBot="1">
      <c r="A63" s="193" t="s">
        <v>288</v>
      </c>
      <c r="B63" s="197">
        <f t="shared" si="0"/>
        <v>0</v>
      </c>
      <c r="C63" s="71">
        <f t="shared" si="23"/>
        <v>1</v>
      </c>
      <c r="D63" s="163">
        <v>0</v>
      </c>
      <c r="E63" s="136">
        <v>1</v>
      </c>
      <c r="F63" s="136">
        <v>0</v>
      </c>
      <c r="G63" s="136">
        <f t="shared" si="2"/>
        <v>0</v>
      </c>
      <c r="H63" s="136">
        <v>1</v>
      </c>
      <c r="I63" s="136">
        <v>1</v>
      </c>
      <c r="J63" s="136">
        <v>1</v>
      </c>
      <c r="K63" s="138">
        <v>0</v>
      </c>
      <c r="L63" s="228" t="s">
        <v>757</v>
      </c>
      <c r="M63" s="229">
        <v>0</v>
      </c>
      <c r="N63" s="157"/>
      <c r="O63" s="358">
        <v>0</v>
      </c>
      <c r="P63" s="166">
        <f t="shared" si="12"/>
        <v>0</v>
      </c>
      <c r="Q63" s="166">
        <f t="shared" si="13"/>
        <v>0</v>
      </c>
      <c r="R63" s="166">
        <f t="shared" si="14"/>
        <v>0</v>
      </c>
      <c r="S63" s="166">
        <f t="shared" si="3"/>
        <v>1</v>
      </c>
      <c r="T63" s="370">
        <f t="shared" si="4"/>
        <v>1</v>
      </c>
      <c r="U63" s="370">
        <f t="shared" si="15"/>
        <v>1</v>
      </c>
      <c r="V63" s="370">
        <f t="shared" si="16"/>
        <v>0</v>
      </c>
      <c r="W63" s="370">
        <f t="shared" si="17"/>
        <v>0</v>
      </c>
      <c r="X63" s="166">
        <f t="shared" si="18"/>
        <v>0</v>
      </c>
      <c r="Y63" s="163">
        <v>0</v>
      </c>
      <c r="Z63" s="136">
        <v>0</v>
      </c>
      <c r="AA63" s="136">
        <v>0</v>
      </c>
      <c r="AB63" s="136">
        <v>0</v>
      </c>
      <c r="AC63" s="136">
        <v>0</v>
      </c>
      <c r="AD63" s="136">
        <v>0</v>
      </c>
      <c r="AE63" s="136">
        <v>0</v>
      </c>
      <c r="AF63" s="138">
        <v>0</v>
      </c>
      <c r="AG63" s="134" t="s">
        <v>758</v>
      </c>
      <c r="AH63" s="134"/>
      <c r="AI63" s="145">
        <v>1</v>
      </c>
      <c r="AJ63" s="135">
        <f t="shared" si="24"/>
        <v>1</v>
      </c>
      <c r="AK63" s="135">
        <f t="shared" si="6"/>
        <v>1</v>
      </c>
      <c r="AL63" s="135">
        <f t="shared" si="19"/>
        <v>0</v>
      </c>
      <c r="AM63" s="135">
        <f t="shared" si="25"/>
        <v>0</v>
      </c>
      <c r="AN63" s="135">
        <f t="shared" si="29"/>
        <v>0</v>
      </c>
      <c r="AO63" s="135">
        <f t="shared" si="26"/>
        <v>0</v>
      </c>
      <c r="AP63" s="135">
        <f t="shared" si="27"/>
        <v>0</v>
      </c>
      <c r="AQ63" s="135">
        <f t="shared" si="21"/>
        <v>0</v>
      </c>
      <c r="AR63" s="135">
        <f t="shared" si="22"/>
        <v>0</v>
      </c>
      <c r="AS63" s="135">
        <f t="shared" si="28"/>
        <v>0</v>
      </c>
      <c r="AT63" s="163">
        <v>1</v>
      </c>
      <c r="AU63" s="136">
        <v>1</v>
      </c>
      <c r="AV63" s="136">
        <v>1</v>
      </c>
      <c r="AW63" s="136">
        <v>0</v>
      </c>
      <c r="AX63" s="136">
        <v>0</v>
      </c>
      <c r="AY63" s="136">
        <v>0</v>
      </c>
      <c r="AZ63" s="136">
        <v>0</v>
      </c>
      <c r="BA63" s="138">
        <v>0</v>
      </c>
      <c r="BB63" s="280">
        <f>Detailed!B62</f>
        <v>0</v>
      </c>
      <c r="BC63" s="297">
        <f>Detailed!C62</f>
        <v>0</v>
      </c>
      <c r="BD63" s="281">
        <f>Detailed!D62</f>
        <v>0</v>
      </c>
      <c r="BE63" s="282">
        <f>Detailed!E62</f>
        <v>0</v>
      </c>
      <c r="BF63" s="281">
        <f>Detailed!F62</f>
        <v>0</v>
      </c>
      <c r="BG63" s="263">
        <f>Detailed!G62</f>
        <v>0</v>
      </c>
      <c r="BH63" s="281">
        <f>Detailed!H62</f>
        <v>0</v>
      </c>
      <c r="BI63" s="282">
        <f>Detailed!I62</f>
        <v>0</v>
      </c>
      <c r="BJ63" s="281">
        <f>Detailed!J62</f>
        <v>0</v>
      </c>
      <c r="BK63" s="283">
        <f>Detailed!K62</f>
        <v>0</v>
      </c>
      <c r="BL63" s="266">
        <f>Detailed!L62</f>
        <v>84909.090909090912</v>
      </c>
      <c r="BM63" s="267">
        <f>Detailed!M62</f>
        <v>5454545.4545454541</v>
      </c>
      <c r="BN63" s="264">
        <f>Detailed!N62</f>
        <v>0</v>
      </c>
      <c r="BO63" s="265">
        <f>Detailed!K62</f>
        <v>0</v>
      </c>
    </row>
    <row r="64" spans="1:67" ht="201.75" customHeight="1" thickBot="1">
      <c r="A64" s="195" t="s">
        <v>289</v>
      </c>
      <c r="B64" s="197">
        <f t="shared" si="0"/>
        <v>1</v>
      </c>
      <c r="C64" s="71">
        <f t="shared" si="23"/>
        <v>1</v>
      </c>
      <c r="D64" s="163">
        <v>1</v>
      </c>
      <c r="E64" s="136">
        <v>0</v>
      </c>
      <c r="F64" s="136">
        <v>0</v>
      </c>
      <c r="G64" s="136">
        <f t="shared" si="2"/>
        <v>0</v>
      </c>
      <c r="H64" s="136">
        <v>1</v>
      </c>
      <c r="I64" s="136">
        <v>1</v>
      </c>
      <c r="J64" s="136">
        <v>1</v>
      </c>
      <c r="K64" s="138">
        <v>0</v>
      </c>
      <c r="L64" s="154" t="s">
        <v>759</v>
      </c>
      <c r="M64" s="231">
        <v>1</v>
      </c>
      <c r="N64" s="165" t="s">
        <v>760</v>
      </c>
      <c r="O64" s="230">
        <v>0</v>
      </c>
      <c r="P64" s="166">
        <f t="shared" si="12"/>
        <v>1</v>
      </c>
      <c r="Q64" s="166">
        <f t="shared" si="13"/>
        <v>1</v>
      </c>
      <c r="R64" s="166">
        <f t="shared" si="14"/>
        <v>0</v>
      </c>
      <c r="S64" s="166">
        <f t="shared" si="3"/>
        <v>0</v>
      </c>
      <c r="T64" s="370">
        <f t="shared" si="4"/>
        <v>0</v>
      </c>
      <c r="U64" s="370">
        <f t="shared" si="15"/>
        <v>0</v>
      </c>
      <c r="V64" s="370">
        <f t="shared" si="16"/>
        <v>0</v>
      </c>
      <c r="W64" s="370">
        <f t="shared" si="17"/>
        <v>0</v>
      </c>
      <c r="X64" s="166">
        <f t="shared" si="18"/>
        <v>0</v>
      </c>
      <c r="Y64" s="163">
        <v>1</v>
      </c>
      <c r="Z64" s="136">
        <v>1</v>
      </c>
      <c r="AA64" s="136">
        <v>0</v>
      </c>
      <c r="AB64" s="136">
        <v>0</v>
      </c>
      <c r="AC64" s="136">
        <v>0</v>
      </c>
      <c r="AD64" s="136">
        <v>0</v>
      </c>
      <c r="AE64" s="136">
        <v>0</v>
      </c>
      <c r="AF64" s="138">
        <v>0</v>
      </c>
      <c r="AG64" s="156"/>
      <c r="AH64" s="134"/>
      <c r="AI64" s="135">
        <v>0</v>
      </c>
      <c r="AJ64" s="135">
        <f t="shared" si="24"/>
        <v>0</v>
      </c>
      <c r="AK64" s="135">
        <f t="shared" si="6"/>
        <v>0</v>
      </c>
      <c r="AL64" s="135">
        <f t="shared" si="19"/>
        <v>0</v>
      </c>
      <c r="AM64" s="135">
        <f t="shared" si="25"/>
        <v>0</v>
      </c>
      <c r="AN64" s="135">
        <f t="shared" si="29"/>
        <v>0</v>
      </c>
      <c r="AO64" s="135">
        <f t="shared" si="26"/>
        <v>0</v>
      </c>
      <c r="AP64" s="135">
        <f t="shared" si="27"/>
        <v>0</v>
      </c>
      <c r="AQ64" s="135">
        <f t="shared" si="21"/>
        <v>0</v>
      </c>
      <c r="AR64" s="135">
        <f t="shared" si="22"/>
        <v>0</v>
      </c>
      <c r="AS64" s="135">
        <f t="shared" si="28"/>
        <v>0</v>
      </c>
      <c r="AT64" s="163">
        <v>0</v>
      </c>
      <c r="AU64" s="136">
        <v>0</v>
      </c>
      <c r="AV64" s="136">
        <v>0</v>
      </c>
      <c r="AW64" s="136">
        <v>0</v>
      </c>
      <c r="AX64" s="136">
        <v>0</v>
      </c>
      <c r="AY64" s="136">
        <v>0</v>
      </c>
      <c r="AZ64" s="136">
        <v>0</v>
      </c>
      <c r="BA64" s="138">
        <v>0</v>
      </c>
      <c r="BB64" s="280">
        <f>Detailed!B63</f>
        <v>250000</v>
      </c>
      <c r="BC64" s="297">
        <f>Detailed!C63</f>
        <v>0</v>
      </c>
      <c r="BD64" s="281">
        <f>Detailed!D63</f>
        <v>100000</v>
      </c>
      <c r="BE64" s="282">
        <f>Detailed!E63</f>
        <v>0</v>
      </c>
      <c r="BF64" s="281">
        <f>Detailed!F63</f>
        <v>0</v>
      </c>
      <c r="BG64" s="263">
        <f>Detailed!G63</f>
        <v>0</v>
      </c>
      <c r="BH64" s="281">
        <f>Detailed!H63</f>
        <v>150000</v>
      </c>
      <c r="BI64" s="282">
        <f>Detailed!I63</f>
        <v>0</v>
      </c>
      <c r="BJ64" s="281">
        <f>Detailed!J63</f>
        <v>0</v>
      </c>
      <c r="BK64" s="283">
        <f>Detailed!K63</f>
        <v>0</v>
      </c>
      <c r="BL64" s="266">
        <f>Detailed!L63</f>
        <v>0</v>
      </c>
      <c r="BM64" s="267">
        <f>Detailed!M63</f>
        <v>0</v>
      </c>
      <c r="BN64" s="264">
        <f>Detailed!N63</f>
        <v>0</v>
      </c>
      <c r="BO64" s="265">
        <f>Detailed!K63</f>
        <v>0</v>
      </c>
    </row>
    <row r="65" spans="1:67" ht="142.5" customHeight="1" thickBot="1">
      <c r="A65" s="195" t="s">
        <v>290</v>
      </c>
      <c r="B65" s="197">
        <f t="shared" si="0"/>
        <v>1</v>
      </c>
      <c r="C65" s="71">
        <f t="shared" si="23"/>
        <v>1</v>
      </c>
      <c r="D65" s="173">
        <v>1</v>
      </c>
      <c r="E65" s="23">
        <v>0</v>
      </c>
      <c r="F65" s="23">
        <v>0</v>
      </c>
      <c r="G65" s="136">
        <f t="shared" si="2"/>
        <v>0</v>
      </c>
      <c r="H65" s="136">
        <v>0</v>
      </c>
      <c r="I65" s="136">
        <v>1</v>
      </c>
      <c r="J65" s="23">
        <v>1</v>
      </c>
      <c r="K65" s="138">
        <v>1</v>
      </c>
      <c r="L65" s="154" t="s">
        <v>761</v>
      </c>
      <c r="M65" s="223">
        <v>0</v>
      </c>
      <c r="N65" s="165" t="s">
        <v>658</v>
      </c>
      <c r="O65" s="230">
        <v>0</v>
      </c>
      <c r="P65" s="166">
        <f t="shared" si="12"/>
        <v>0</v>
      </c>
      <c r="Q65" s="166">
        <f t="shared" si="13"/>
        <v>0</v>
      </c>
      <c r="R65" s="166">
        <f t="shared" si="14"/>
        <v>0</v>
      </c>
      <c r="S65" s="166">
        <f t="shared" si="3"/>
        <v>1</v>
      </c>
      <c r="T65" s="370">
        <f t="shared" si="4"/>
        <v>1</v>
      </c>
      <c r="U65" s="370">
        <f t="shared" si="15"/>
        <v>0</v>
      </c>
      <c r="V65" s="370">
        <f t="shared" si="16"/>
        <v>0</v>
      </c>
      <c r="W65" s="370">
        <f t="shared" si="17"/>
        <v>1</v>
      </c>
      <c r="X65" s="166">
        <f t="shared" si="18"/>
        <v>1</v>
      </c>
      <c r="Y65" s="163">
        <v>0</v>
      </c>
      <c r="Z65" s="136">
        <v>1</v>
      </c>
      <c r="AA65" s="136">
        <v>0</v>
      </c>
      <c r="AB65" s="136">
        <v>0</v>
      </c>
      <c r="AC65" s="136">
        <v>1</v>
      </c>
      <c r="AD65" s="136">
        <v>0</v>
      </c>
      <c r="AE65" s="136">
        <v>0</v>
      </c>
      <c r="AF65" s="138">
        <v>1</v>
      </c>
      <c r="AG65" s="151"/>
      <c r="AH65" s="134"/>
      <c r="AI65" s="135">
        <v>0</v>
      </c>
      <c r="AJ65" s="135">
        <f t="shared" si="24"/>
        <v>0</v>
      </c>
      <c r="AK65" s="135">
        <f t="shared" si="6"/>
        <v>0</v>
      </c>
      <c r="AL65" s="135">
        <f t="shared" si="19"/>
        <v>0</v>
      </c>
      <c r="AM65" s="135">
        <f t="shared" si="25"/>
        <v>0</v>
      </c>
      <c r="AN65" s="135">
        <f t="shared" si="29"/>
        <v>0</v>
      </c>
      <c r="AO65" s="135">
        <f t="shared" si="26"/>
        <v>0</v>
      </c>
      <c r="AP65" s="135">
        <f t="shared" si="27"/>
        <v>0</v>
      </c>
      <c r="AQ65" s="135">
        <f t="shared" si="21"/>
        <v>0</v>
      </c>
      <c r="AR65" s="135">
        <f t="shared" si="22"/>
        <v>0</v>
      </c>
      <c r="AS65" s="135">
        <f t="shared" si="28"/>
        <v>0</v>
      </c>
      <c r="AT65" s="163">
        <v>0</v>
      </c>
      <c r="AU65" s="136">
        <v>0</v>
      </c>
      <c r="AV65" s="136">
        <v>0</v>
      </c>
      <c r="AW65" s="136">
        <v>0</v>
      </c>
      <c r="AX65" s="136">
        <v>0</v>
      </c>
      <c r="AY65" s="136">
        <v>0</v>
      </c>
      <c r="AZ65" s="136">
        <v>0</v>
      </c>
      <c r="BA65" s="138">
        <v>0</v>
      </c>
      <c r="BB65" s="280">
        <f>Detailed!B64</f>
        <v>0</v>
      </c>
      <c r="BC65" s="297">
        <f>Detailed!C64</f>
        <v>0</v>
      </c>
      <c r="BD65" s="281">
        <f>Detailed!D64</f>
        <v>0</v>
      </c>
      <c r="BE65" s="282">
        <f>Detailed!E64</f>
        <v>0</v>
      </c>
      <c r="BF65" s="281">
        <f>Detailed!F64</f>
        <v>0</v>
      </c>
      <c r="BG65" s="263">
        <f>Detailed!G64</f>
        <v>0</v>
      </c>
      <c r="BH65" s="281">
        <f>Detailed!H64</f>
        <v>0</v>
      </c>
      <c r="BI65" s="282">
        <f>Detailed!I64</f>
        <v>0</v>
      </c>
      <c r="BJ65" s="281">
        <f>Detailed!J64</f>
        <v>0</v>
      </c>
      <c r="BK65" s="283">
        <f>Detailed!K64</f>
        <v>0</v>
      </c>
      <c r="BL65" s="266">
        <f>Detailed!L64</f>
        <v>0</v>
      </c>
      <c r="BM65" s="267">
        <f>Detailed!M64</f>
        <v>0</v>
      </c>
      <c r="BN65" s="264">
        <f>Detailed!N64</f>
        <v>0</v>
      </c>
      <c r="BO65" s="265">
        <f>Detailed!K64</f>
        <v>0</v>
      </c>
    </row>
    <row r="66" spans="1:67" ht="163.5" customHeight="1" thickBot="1">
      <c r="A66" s="195" t="s">
        <v>291</v>
      </c>
      <c r="B66" s="197">
        <f t="shared" si="0"/>
        <v>1</v>
      </c>
      <c r="C66" s="71">
        <f t="shared" si="23"/>
        <v>1</v>
      </c>
      <c r="D66" s="173">
        <v>1</v>
      </c>
      <c r="E66" s="23">
        <v>0</v>
      </c>
      <c r="F66" s="23">
        <v>0</v>
      </c>
      <c r="G66" s="136">
        <f t="shared" si="2"/>
        <v>0</v>
      </c>
      <c r="H66" s="136">
        <v>0</v>
      </c>
      <c r="I66" s="136">
        <v>1</v>
      </c>
      <c r="J66" s="23">
        <v>1</v>
      </c>
      <c r="K66" s="138">
        <v>1</v>
      </c>
      <c r="L66" s="228" t="s">
        <v>762</v>
      </c>
      <c r="M66" s="231">
        <v>1</v>
      </c>
      <c r="N66" s="165"/>
      <c r="O66" s="230">
        <v>0</v>
      </c>
      <c r="P66" s="166">
        <f t="shared" si="12"/>
        <v>1</v>
      </c>
      <c r="Q66" s="166">
        <f t="shared" si="13"/>
        <v>1</v>
      </c>
      <c r="R66" s="166">
        <f t="shared" si="14"/>
        <v>0</v>
      </c>
      <c r="S66" s="166">
        <f t="shared" si="3"/>
        <v>0</v>
      </c>
      <c r="T66" s="370">
        <f t="shared" si="4"/>
        <v>0</v>
      </c>
      <c r="U66" s="370">
        <f t="shared" si="15"/>
        <v>0</v>
      </c>
      <c r="V66" s="370">
        <f t="shared" si="16"/>
        <v>0</v>
      </c>
      <c r="W66" s="370">
        <f t="shared" si="17"/>
        <v>0</v>
      </c>
      <c r="X66" s="166">
        <f t="shared" si="18"/>
        <v>0</v>
      </c>
      <c r="Y66" s="163">
        <v>0</v>
      </c>
      <c r="Z66" s="136">
        <v>0</v>
      </c>
      <c r="AA66" s="136">
        <v>0</v>
      </c>
      <c r="AB66" s="136">
        <v>0</v>
      </c>
      <c r="AC66" s="136">
        <v>0</v>
      </c>
      <c r="AD66" s="136">
        <v>0</v>
      </c>
      <c r="AE66" s="136">
        <v>0</v>
      </c>
      <c r="AF66" s="138">
        <v>1</v>
      </c>
      <c r="AG66" s="156"/>
      <c r="AH66" s="151"/>
      <c r="AI66" s="135">
        <v>0</v>
      </c>
      <c r="AJ66" s="135">
        <f t="shared" si="24"/>
        <v>0</v>
      </c>
      <c r="AK66" s="135">
        <f t="shared" si="6"/>
        <v>0</v>
      </c>
      <c r="AL66" s="135">
        <f t="shared" si="19"/>
        <v>0</v>
      </c>
      <c r="AM66" s="135">
        <f t="shared" si="25"/>
        <v>0</v>
      </c>
      <c r="AN66" s="135">
        <f t="shared" si="29"/>
        <v>0</v>
      </c>
      <c r="AO66" s="135">
        <f t="shared" si="26"/>
        <v>0</v>
      </c>
      <c r="AP66" s="135">
        <f t="shared" si="27"/>
        <v>0</v>
      </c>
      <c r="AQ66" s="135">
        <f t="shared" si="21"/>
        <v>0</v>
      </c>
      <c r="AR66" s="135">
        <f t="shared" si="22"/>
        <v>0</v>
      </c>
      <c r="AS66" s="135">
        <f t="shared" si="28"/>
        <v>0</v>
      </c>
      <c r="AT66" s="163">
        <v>0</v>
      </c>
      <c r="AU66" s="136">
        <v>0</v>
      </c>
      <c r="AV66" s="136">
        <v>0</v>
      </c>
      <c r="AW66" s="136">
        <v>0</v>
      </c>
      <c r="AX66" s="136">
        <v>0</v>
      </c>
      <c r="AY66" s="136">
        <v>0</v>
      </c>
      <c r="AZ66" s="136">
        <v>0</v>
      </c>
      <c r="BA66" s="138">
        <v>0</v>
      </c>
      <c r="BB66" s="280">
        <f>Detailed!B65</f>
        <v>800000</v>
      </c>
      <c r="BC66" s="297">
        <f>Detailed!C65</f>
        <v>0</v>
      </c>
      <c r="BD66" s="281">
        <f>Detailed!D65</f>
        <v>0</v>
      </c>
      <c r="BE66" s="282">
        <f>Detailed!E65</f>
        <v>0</v>
      </c>
      <c r="BF66" s="281">
        <f>Detailed!F65</f>
        <v>0</v>
      </c>
      <c r="BG66" s="263">
        <f>Detailed!G65</f>
        <v>0</v>
      </c>
      <c r="BH66" s="281">
        <f>Detailed!H65</f>
        <v>800000</v>
      </c>
      <c r="BI66" s="282">
        <f>Detailed!I65</f>
        <v>0</v>
      </c>
      <c r="BJ66" s="281">
        <f>Detailed!J65</f>
        <v>0</v>
      </c>
      <c r="BK66" s="283">
        <f>Detailed!K65</f>
        <v>0</v>
      </c>
      <c r="BL66" s="266">
        <f>Detailed!L65</f>
        <v>0</v>
      </c>
      <c r="BM66" s="267">
        <f>Detailed!M65</f>
        <v>0</v>
      </c>
      <c r="BN66" s="264">
        <f>Detailed!N65</f>
        <v>0</v>
      </c>
      <c r="BO66" s="265">
        <f>Detailed!K65</f>
        <v>0</v>
      </c>
    </row>
    <row r="67" spans="1:67" ht="149.25" customHeight="1" thickBot="1">
      <c r="A67" s="193" t="s">
        <v>292</v>
      </c>
      <c r="B67" s="197">
        <f t="shared" si="0"/>
        <v>1</v>
      </c>
      <c r="C67" s="71">
        <f t="shared" si="23"/>
        <v>1</v>
      </c>
      <c r="D67" s="163">
        <v>1</v>
      </c>
      <c r="E67" s="136">
        <v>0</v>
      </c>
      <c r="F67" s="136">
        <v>0</v>
      </c>
      <c r="G67" s="136">
        <f t="shared" si="2"/>
        <v>0</v>
      </c>
      <c r="H67" s="136">
        <v>0</v>
      </c>
      <c r="I67" s="136">
        <v>1</v>
      </c>
      <c r="J67" s="23">
        <v>1</v>
      </c>
      <c r="K67" s="138">
        <v>1</v>
      </c>
      <c r="L67" s="241" t="s">
        <v>764</v>
      </c>
      <c r="M67" s="236">
        <v>1</v>
      </c>
      <c r="N67" s="165" t="s">
        <v>763</v>
      </c>
      <c r="O67" s="230">
        <v>0</v>
      </c>
      <c r="P67" s="166">
        <f t="shared" si="12"/>
        <v>1</v>
      </c>
      <c r="Q67" s="166">
        <f t="shared" si="13"/>
        <v>1</v>
      </c>
      <c r="R67" s="166">
        <f t="shared" si="14"/>
        <v>0</v>
      </c>
      <c r="S67" s="166">
        <f t="shared" si="3"/>
        <v>0</v>
      </c>
      <c r="T67" s="370">
        <f t="shared" si="4"/>
        <v>0</v>
      </c>
      <c r="U67" s="370">
        <f t="shared" si="15"/>
        <v>0</v>
      </c>
      <c r="V67" s="370">
        <f t="shared" si="16"/>
        <v>0</v>
      </c>
      <c r="W67" s="370">
        <f t="shared" si="17"/>
        <v>0</v>
      </c>
      <c r="X67" s="166">
        <f t="shared" si="18"/>
        <v>0</v>
      </c>
      <c r="Y67" s="163">
        <v>1</v>
      </c>
      <c r="Z67" s="136">
        <v>0</v>
      </c>
      <c r="AA67" s="136">
        <v>0</v>
      </c>
      <c r="AB67" s="136">
        <v>1</v>
      </c>
      <c r="AC67" s="136">
        <v>0</v>
      </c>
      <c r="AD67" s="136">
        <v>1</v>
      </c>
      <c r="AE67" s="136">
        <v>0</v>
      </c>
      <c r="AF67" s="138">
        <v>0</v>
      </c>
      <c r="AG67" s="156"/>
      <c r="AH67" s="134"/>
      <c r="AI67" s="135">
        <v>0</v>
      </c>
      <c r="AJ67" s="135">
        <f t="shared" si="24"/>
        <v>0</v>
      </c>
      <c r="AK67" s="135">
        <f t="shared" si="6"/>
        <v>0</v>
      </c>
      <c r="AL67" s="135">
        <f t="shared" si="19"/>
        <v>0</v>
      </c>
      <c r="AM67" s="135">
        <f t="shared" si="25"/>
        <v>0</v>
      </c>
      <c r="AN67" s="135">
        <f t="shared" si="29"/>
        <v>0</v>
      </c>
      <c r="AO67" s="135">
        <f t="shared" si="26"/>
        <v>0</v>
      </c>
      <c r="AP67" s="135">
        <f t="shared" si="27"/>
        <v>0</v>
      </c>
      <c r="AQ67" s="135">
        <f t="shared" si="21"/>
        <v>0</v>
      </c>
      <c r="AR67" s="135">
        <f t="shared" si="22"/>
        <v>0</v>
      </c>
      <c r="AS67" s="135">
        <f t="shared" si="28"/>
        <v>0</v>
      </c>
      <c r="AT67" s="163">
        <v>0</v>
      </c>
      <c r="AU67" s="136">
        <v>0</v>
      </c>
      <c r="AV67" s="136">
        <v>0</v>
      </c>
      <c r="AW67" s="136">
        <v>0</v>
      </c>
      <c r="AX67" s="136">
        <v>0</v>
      </c>
      <c r="AY67" s="136">
        <v>0</v>
      </c>
      <c r="AZ67" s="136">
        <v>0</v>
      </c>
      <c r="BA67" s="138">
        <v>0</v>
      </c>
      <c r="BB67" s="280">
        <f>Detailed!B66</f>
        <v>100000</v>
      </c>
      <c r="BC67" s="297">
        <f>Detailed!C66</f>
        <v>0</v>
      </c>
      <c r="BD67" s="281">
        <f>Detailed!D66</f>
        <v>0</v>
      </c>
      <c r="BE67" s="282">
        <f>Detailed!E66</f>
        <v>0</v>
      </c>
      <c r="BF67" s="281">
        <f>Detailed!F66</f>
        <v>0</v>
      </c>
      <c r="BG67" s="263">
        <f>Detailed!G66</f>
        <v>0</v>
      </c>
      <c r="BH67" s="281">
        <f>Detailed!H66</f>
        <v>100000</v>
      </c>
      <c r="BI67" s="282">
        <f>Detailed!I66</f>
        <v>0</v>
      </c>
      <c r="BJ67" s="281">
        <f>Detailed!J66</f>
        <v>0</v>
      </c>
      <c r="BK67" s="283">
        <f>Detailed!K66</f>
        <v>0</v>
      </c>
      <c r="BL67" s="266">
        <f>Detailed!L66</f>
        <v>0</v>
      </c>
      <c r="BM67" s="267">
        <f>Detailed!M66</f>
        <v>0</v>
      </c>
      <c r="BN67" s="264">
        <f>Detailed!N66</f>
        <v>0</v>
      </c>
      <c r="BO67" s="265">
        <f>Detailed!K66</f>
        <v>0</v>
      </c>
    </row>
    <row r="68" spans="1:67" ht="150.75" customHeight="1" thickBot="1">
      <c r="A68" s="193" t="s">
        <v>293</v>
      </c>
      <c r="B68" s="197">
        <f t="shared" si="0"/>
        <v>1</v>
      </c>
      <c r="C68" s="71">
        <f t="shared" si="23"/>
        <v>1</v>
      </c>
      <c r="D68" s="163">
        <v>1</v>
      </c>
      <c r="E68" s="136">
        <v>0</v>
      </c>
      <c r="F68" s="136">
        <v>0</v>
      </c>
      <c r="G68" s="136">
        <f t="shared" si="2"/>
        <v>0</v>
      </c>
      <c r="H68" s="136">
        <v>0</v>
      </c>
      <c r="I68" s="136">
        <v>1</v>
      </c>
      <c r="J68" s="23">
        <v>1</v>
      </c>
      <c r="K68" s="138">
        <v>1</v>
      </c>
      <c r="L68" s="154" t="s">
        <v>766</v>
      </c>
      <c r="M68" s="223">
        <v>0</v>
      </c>
      <c r="N68" s="165" t="s">
        <v>765</v>
      </c>
      <c r="O68" s="230">
        <v>0</v>
      </c>
      <c r="P68" s="166">
        <f t="shared" si="12"/>
        <v>0</v>
      </c>
      <c r="Q68" s="166">
        <f t="shared" si="13"/>
        <v>0</v>
      </c>
      <c r="R68" s="166">
        <f t="shared" si="14"/>
        <v>0</v>
      </c>
      <c r="S68" s="166">
        <f t="shared" si="3"/>
        <v>1</v>
      </c>
      <c r="T68" s="370">
        <f t="shared" si="4"/>
        <v>1</v>
      </c>
      <c r="U68" s="370">
        <f t="shared" si="15"/>
        <v>0</v>
      </c>
      <c r="V68" s="370">
        <f t="shared" si="16"/>
        <v>0</v>
      </c>
      <c r="W68" s="370">
        <f t="shared" si="17"/>
        <v>1</v>
      </c>
      <c r="X68" s="166">
        <f t="shared" si="18"/>
        <v>1</v>
      </c>
      <c r="Y68" s="163">
        <v>1</v>
      </c>
      <c r="Z68" s="136">
        <v>1</v>
      </c>
      <c r="AA68" s="136">
        <v>0</v>
      </c>
      <c r="AB68" s="136">
        <v>0</v>
      </c>
      <c r="AC68" s="136">
        <v>0</v>
      </c>
      <c r="AD68" s="136">
        <v>1</v>
      </c>
      <c r="AE68" s="136">
        <v>0</v>
      </c>
      <c r="AF68" s="138">
        <v>0</v>
      </c>
      <c r="AG68" s="250" t="s">
        <v>371</v>
      </c>
      <c r="AH68" s="151"/>
      <c r="AI68" s="135">
        <v>0</v>
      </c>
      <c r="AJ68" s="135">
        <f t="shared" si="24"/>
        <v>0</v>
      </c>
      <c r="AK68" s="135">
        <f t="shared" si="6"/>
        <v>0</v>
      </c>
      <c r="AL68" s="135">
        <f t="shared" si="19"/>
        <v>0</v>
      </c>
      <c r="AM68" s="135">
        <f t="shared" si="25"/>
        <v>0</v>
      </c>
      <c r="AN68" s="135">
        <f t="shared" si="29"/>
        <v>0</v>
      </c>
      <c r="AO68" s="135">
        <f t="shared" si="26"/>
        <v>0</v>
      </c>
      <c r="AP68" s="135">
        <f t="shared" si="27"/>
        <v>0</v>
      </c>
      <c r="AQ68" s="135">
        <f t="shared" si="21"/>
        <v>0</v>
      </c>
      <c r="AR68" s="135">
        <f t="shared" si="22"/>
        <v>0</v>
      </c>
      <c r="AS68" s="135">
        <f t="shared" si="28"/>
        <v>0</v>
      </c>
      <c r="AT68" s="163">
        <v>0</v>
      </c>
      <c r="AU68" s="136">
        <v>0</v>
      </c>
      <c r="AV68" s="136">
        <v>0</v>
      </c>
      <c r="AW68" s="136">
        <v>0</v>
      </c>
      <c r="AX68" s="136">
        <v>0</v>
      </c>
      <c r="AY68" s="136">
        <v>0</v>
      </c>
      <c r="AZ68" s="136">
        <v>0</v>
      </c>
      <c r="BA68" s="138">
        <v>0</v>
      </c>
      <c r="BB68" s="280">
        <f>Detailed!B67</f>
        <v>0</v>
      </c>
      <c r="BC68" s="297">
        <f>Detailed!C67</f>
        <v>0</v>
      </c>
      <c r="BD68" s="281">
        <f>Detailed!D67</f>
        <v>0</v>
      </c>
      <c r="BE68" s="282">
        <f>Detailed!E67</f>
        <v>0</v>
      </c>
      <c r="BF68" s="281">
        <f>Detailed!F67</f>
        <v>0</v>
      </c>
      <c r="BG68" s="263">
        <f>Detailed!G67</f>
        <v>0</v>
      </c>
      <c r="BH68" s="281">
        <f>Detailed!H67</f>
        <v>0</v>
      </c>
      <c r="BI68" s="282">
        <f>Detailed!I67</f>
        <v>0</v>
      </c>
      <c r="BJ68" s="281">
        <f>Detailed!J67</f>
        <v>0</v>
      </c>
      <c r="BK68" s="283">
        <f>Detailed!K67</f>
        <v>0</v>
      </c>
      <c r="BL68" s="266">
        <f>Detailed!L67</f>
        <v>0</v>
      </c>
      <c r="BM68" s="267">
        <f>Detailed!M67</f>
        <v>0</v>
      </c>
      <c r="BN68" s="264">
        <f>Detailed!N67</f>
        <v>0</v>
      </c>
      <c r="BO68" s="265">
        <f>Detailed!K67</f>
        <v>0</v>
      </c>
    </row>
    <row r="69" spans="1:67" ht="214.5" customHeight="1" thickBot="1">
      <c r="A69" s="193" t="s">
        <v>294</v>
      </c>
      <c r="B69" s="197">
        <f t="shared" si="0"/>
        <v>1</v>
      </c>
      <c r="C69" s="71">
        <f t="shared" si="23"/>
        <v>1</v>
      </c>
      <c r="D69" s="163">
        <v>1</v>
      </c>
      <c r="E69" s="136">
        <v>0</v>
      </c>
      <c r="F69" s="136">
        <v>0</v>
      </c>
      <c r="G69" s="136">
        <f t="shared" si="2"/>
        <v>0</v>
      </c>
      <c r="H69" s="136">
        <v>1</v>
      </c>
      <c r="I69" s="136">
        <v>1</v>
      </c>
      <c r="J69" s="23">
        <v>1</v>
      </c>
      <c r="K69" s="138">
        <v>1</v>
      </c>
      <c r="L69" s="242" t="s">
        <v>767</v>
      </c>
      <c r="M69" s="243">
        <v>0</v>
      </c>
      <c r="N69" s="165" t="s">
        <v>768</v>
      </c>
      <c r="O69" s="230">
        <v>0</v>
      </c>
      <c r="P69" s="166">
        <f t="shared" si="12"/>
        <v>0</v>
      </c>
      <c r="Q69" s="166">
        <f t="shared" si="13"/>
        <v>0</v>
      </c>
      <c r="R69" s="166">
        <f t="shared" si="14"/>
        <v>0</v>
      </c>
      <c r="S69" s="166">
        <f t="shared" si="3"/>
        <v>1</v>
      </c>
      <c r="T69" s="370">
        <f t="shared" si="4"/>
        <v>1</v>
      </c>
      <c r="U69" s="370">
        <f t="shared" si="15"/>
        <v>0</v>
      </c>
      <c r="V69" s="370">
        <f t="shared" si="16"/>
        <v>0</v>
      </c>
      <c r="W69" s="370">
        <f t="shared" si="17"/>
        <v>1</v>
      </c>
      <c r="X69" s="166">
        <f t="shared" si="18"/>
        <v>1</v>
      </c>
      <c r="Y69" s="163">
        <v>0</v>
      </c>
      <c r="Z69" s="136">
        <v>1</v>
      </c>
      <c r="AA69" s="136">
        <v>0</v>
      </c>
      <c r="AB69" s="136">
        <v>0</v>
      </c>
      <c r="AC69" s="136">
        <v>1</v>
      </c>
      <c r="AD69" s="136">
        <v>0</v>
      </c>
      <c r="AE69" s="136">
        <v>0</v>
      </c>
      <c r="AF69" s="138">
        <v>0</v>
      </c>
      <c r="AG69" s="247"/>
      <c r="AH69" s="134"/>
      <c r="AI69" s="135">
        <v>0</v>
      </c>
      <c r="AJ69" s="135">
        <f t="shared" si="24"/>
        <v>0</v>
      </c>
      <c r="AK69" s="135">
        <f t="shared" si="6"/>
        <v>0</v>
      </c>
      <c r="AL69" s="135">
        <f t="shared" si="19"/>
        <v>0</v>
      </c>
      <c r="AM69" s="135">
        <f t="shared" si="25"/>
        <v>0</v>
      </c>
      <c r="AN69" s="135">
        <f t="shared" si="29"/>
        <v>0</v>
      </c>
      <c r="AO69" s="135">
        <f t="shared" si="26"/>
        <v>0</v>
      </c>
      <c r="AP69" s="135">
        <f t="shared" si="27"/>
        <v>0</v>
      </c>
      <c r="AQ69" s="135">
        <f t="shared" si="21"/>
        <v>0</v>
      </c>
      <c r="AR69" s="135">
        <f t="shared" si="22"/>
        <v>0</v>
      </c>
      <c r="AS69" s="135">
        <f t="shared" si="28"/>
        <v>0</v>
      </c>
      <c r="AT69" s="163">
        <v>0</v>
      </c>
      <c r="AU69" s="137">
        <v>0</v>
      </c>
      <c r="AV69" s="136">
        <v>0</v>
      </c>
      <c r="AW69" s="136">
        <v>0</v>
      </c>
      <c r="AX69" s="136">
        <v>0</v>
      </c>
      <c r="AY69" s="136">
        <v>0</v>
      </c>
      <c r="AZ69" s="136">
        <v>0</v>
      </c>
      <c r="BA69" s="138">
        <v>0</v>
      </c>
      <c r="BB69" s="280">
        <f>Detailed!B68</f>
        <v>0</v>
      </c>
      <c r="BC69" s="297">
        <f>Detailed!C68</f>
        <v>0</v>
      </c>
      <c r="BD69" s="281">
        <f>Detailed!D68</f>
        <v>0</v>
      </c>
      <c r="BE69" s="282">
        <f>Detailed!E68</f>
        <v>0</v>
      </c>
      <c r="BF69" s="281">
        <f>Detailed!F68</f>
        <v>0</v>
      </c>
      <c r="BG69" s="263">
        <f>Detailed!G68</f>
        <v>0</v>
      </c>
      <c r="BH69" s="281">
        <f>Detailed!H68</f>
        <v>0</v>
      </c>
      <c r="BI69" s="282">
        <f>Detailed!I68</f>
        <v>0</v>
      </c>
      <c r="BJ69" s="281">
        <f>Detailed!J68</f>
        <v>0</v>
      </c>
      <c r="BK69" s="283">
        <f>Detailed!K68</f>
        <v>0</v>
      </c>
      <c r="BL69" s="266">
        <f>Detailed!L68</f>
        <v>0</v>
      </c>
      <c r="BM69" s="267">
        <f>Detailed!M68</f>
        <v>0</v>
      </c>
      <c r="BN69" s="264">
        <f>Detailed!N68</f>
        <v>0</v>
      </c>
      <c r="BO69" s="265">
        <f>Detailed!K68</f>
        <v>0</v>
      </c>
    </row>
    <row r="70" spans="1:67" ht="222" customHeight="1" thickBot="1">
      <c r="A70" s="193" t="s">
        <v>295</v>
      </c>
      <c r="B70" s="197">
        <f t="shared" si="0"/>
        <v>1</v>
      </c>
      <c r="C70" s="71">
        <f t="shared" si="23"/>
        <v>1</v>
      </c>
      <c r="D70" s="163">
        <v>1</v>
      </c>
      <c r="E70" s="136">
        <v>0</v>
      </c>
      <c r="F70" s="136">
        <v>1</v>
      </c>
      <c r="G70" s="136">
        <f t="shared" si="2"/>
        <v>1</v>
      </c>
      <c r="H70" s="136">
        <v>1</v>
      </c>
      <c r="I70" s="136">
        <v>1</v>
      </c>
      <c r="J70" s="23">
        <v>1</v>
      </c>
      <c r="K70" s="138">
        <v>0</v>
      </c>
      <c r="L70" s="154" t="s">
        <v>769</v>
      </c>
      <c r="M70" s="231">
        <v>1</v>
      </c>
      <c r="N70" s="165"/>
      <c r="O70" s="230">
        <v>0</v>
      </c>
      <c r="P70" s="166">
        <f t="shared" si="12"/>
        <v>1</v>
      </c>
      <c r="Q70" s="166">
        <f t="shared" si="13"/>
        <v>1</v>
      </c>
      <c r="R70" s="166">
        <f t="shared" si="14"/>
        <v>0</v>
      </c>
      <c r="S70" s="166">
        <f t="shared" si="3"/>
        <v>0</v>
      </c>
      <c r="T70" s="370">
        <f t="shared" si="4"/>
        <v>0</v>
      </c>
      <c r="U70" s="370">
        <f t="shared" si="15"/>
        <v>0</v>
      </c>
      <c r="V70" s="370">
        <f t="shared" si="16"/>
        <v>0</v>
      </c>
      <c r="W70" s="370">
        <f t="shared" si="17"/>
        <v>0</v>
      </c>
      <c r="X70" s="166">
        <f t="shared" si="18"/>
        <v>0</v>
      </c>
      <c r="Y70" s="163">
        <v>1</v>
      </c>
      <c r="Z70" s="136">
        <v>0</v>
      </c>
      <c r="AA70" s="136">
        <v>0</v>
      </c>
      <c r="AB70" s="136">
        <v>0</v>
      </c>
      <c r="AC70" s="136">
        <v>1</v>
      </c>
      <c r="AD70" s="136">
        <v>1</v>
      </c>
      <c r="AE70" s="136">
        <v>0</v>
      </c>
      <c r="AF70" s="138">
        <v>0</v>
      </c>
      <c r="AG70" s="249"/>
      <c r="AH70" s="134"/>
      <c r="AI70" s="135">
        <v>0</v>
      </c>
      <c r="AJ70" s="135">
        <f t="shared" si="24"/>
        <v>0</v>
      </c>
      <c r="AK70" s="135">
        <f t="shared" si="6"/>
        <v>0</v>
      </c>
      <c r="AL70" s="135">
        <f t="shared" si="19"/>
        <v>0</v>
      </c>
      <c r="AM70" s="135">
        <f t="shared" si="25"/>
        <v>0</v>
      </c>
      <c r="AN70" s="135">
        <f t="shared" si="29"/>
        <v>0</v>
      </c>
      <c r="AO70" s="135">
        <f t="shared" si="26"/>
        <v>0</v>
      </c>
      <c r="AP70" s="135">
        <f t="shared" si="27"/>
        <v>0</v>
      </c>
      <c r="AQ70" s="135">
        <f t="shared" si="21"/>
        <v>0</v>
      </c>
      <c r="AR70" s="135">
        <f t="shared" si="22"/>
        <v>0</v>
      </c>
      <c r="AS70" s="135">
        <f t="shared" si="28"/>
        <v>0</v>
      </c>
      <c r="AT70" s="163">
        <v>0</v>
      </c>
      <c r="AU70" s="137">
        <v>0</v>
      </c>
      <c r="AV70" s="136">
        <v>0</v>
      </c>
      <c r="AW70" s="136">
        <v>0</v>
      </c>
      <c r="AX70" s="136">
        <v>0</v>
      </c>
      <c r="AY70" s="136">
        <v>0</v>
      </c>
      <c r="AZ70" s="136">
        <v>0</v>
      </c>
      <c r="BA70" s="138">
        <v>0</v>
      </c>
      <c r="BB70" s="280">
        <f>Detailed!B69</f>
        <v>150185.99999999997</v>
      </c>
      <c r="BC70" s="297">
        <f>Detailed!C69</f>
        <v>0</v>
      </c>
      <c r="BD70" s="281">
        <f>Detailed!D69</f>
        <v>8228.6666666666661</v>
      </c>
      <c r="BE70" s="282">
        <f>Detailed!E69</f>
        <v>0</v>
      </c>
      <c r="BF70" s="281">
        <f>Detailed!F69</f>
        <v>0</v>
      </c>
      <c r="BG70" s="263">
        <f>Detailed!G69</f>
        <v>0</v>
      </c>
      <c r="BH70" s="281">
        <f>Detailed!H69</f>
        <v>141957.33333333331</v>
      </c>
      <c r="BI70" s="282">
        <f>Detailed!I69</f>
        <v>0</v>
      </c>
      <c r="BJ70" s="281">
        <f>Detailed!J69</f>
        <v>0</v>
      </c>
      <c r="BK70" s="283">
        <f>Detailed!K69</f>
        <v>0</v>
      </c>
      <c r="BL70" s="266">
        <f>Detailed!L69</f>
        <v>0</v>
      </c>
      <c r="BM70" s="267">
        <f>Detailed!M69</f>
        <v>0</v>
      </c>
      <c r="BN70" s="264">
        <f>Detailed!N69</f>
        <v>0</v>
      </c>
      <c r="BO70" s="265">
        <f>Detailed!K69</f>
        <v>0</v>
      </c>
    </row>
    <row r="71" spans="1:67" ht="129.75" customHeight="1" thickBot="1">
      <c r="A71" s="195" t="s">
        <v>296</v>
      </c>
      <c r="B71" s="197">
        <f t="shared" si="0"/>
        <v>1</v>
      </c>
      <c r="C71" s="71">
        <f t="shared" si="23"/>
        <v>1</v>
      </c>
      <c r="D71" s="163">
        <v>1</v>
      </c>
      <c r="E71" s="136">
        <v>0</v>
      </c>
      <c r="F71" s="136">
        <v>1</v>
      </c>
      <c r="G71" s="136">
        <f t="shared" si="2"/>
        <v>1</v>
      </c>
      <c r="H71" s="136">
        <v>0</v>
      </c>
      <c r="I71" s="136">
        <v>1</v>
      </c>
      <c r="J71" s="23">
        <v>1</v>
      </c>
      <c r="K71" s="138">
        <v>1</v>
      </c>
      <c r="L71" s="148" t="s">
        <v>770</v>
      </c>
      <c r="M71" s="235">
        <v>1</v>
      </c>
      <c r="N71" s="165" t="s">
        <v>771</v>
      </c>
      <c r="O71" s="230">
        <v>0</v>
      </c>
      <c r="P71" s="166">
        <f t="shared" si="12"/>
        <v>1</v>
      </c>
      <c r="Q71" s="166">
        <f t="shared" si="13"/>
        <v>1</v>
      </c>
      <c r="R71" s="166">
        <f t="shared" si="14"/>
        <v>0</v>
      </c>
      <c r="S71" s="166">
        <f t="shared" si="3"/>
        <v>0</v>
      </c>
      <c r="T71" s="370">
        <f t="shared" si="4"/>
        <v>0</v>
      </c>
      <c r="U71" s="370">
        <f t="shared" si="15"/>
        <v>0</v>
      </c>
      <c r="V71" s="370">
        <f t="shared" si="16"/>
        <v>0</v>
      </c>
      <c r="W71" s="370">
        <f t="shared" si="17"/>
        <v>0</v>
      </c>
      <c r="X71" s="166">
        <f t="shared" si="18"/>
        <v>0</v>
      </c>
      <c r="Y71" s="163">
        <v>1</v>
      </c>
      <c r="Z71" s="136">
        <v>0</v>
      </c>
      <c r="AA71" s="136">
        <v>0</v>
      </c>
      <c r="AB71" s="136">
        <v>0</v>
      </c>
      <c r="AC71" s="136">
        <v>0</v>
      </c>
      <c r="AD71" s="136">
        <v>1</v>
      </c>
      <c r="AE71" s="136">
        <v>0</v>
      </c>
      <c r="AF71" s="138">
        <v>0</v>
      </c>
      <c r="AG71" s="151" t="s">
        <v>333</v>
      </c>
      <c r="AH71" s="134"/>
      <c r="AI71" s="135">
        <v>0</v>
      </c>
      <c r="AJ71" s="135">
        <f t="shared" si="24"/>
        <v>0</v>
      </c>
      <c r="AK71" s="135">
        <f t="shared" si="6"/>
        <v>0</v>
      </c>
      <c r="AL71" s="135">
        <f t="shared" si="19"/>
        <v>0</v>
      </c>
      <c r="AM71" s="135">
        <f t="shared" si="25"/>
        <v>0</v>
      </c>
      <c r="AN71" s="135">
        <f t="shared" si="29"/>
        <v>0</v>
      </c>
      <c r="AO71" s="135">
        <f t="shared" si="26"/>
        <v>0</v>
      </c>
      <c r="AP71" s="135">
        <f t="shared" si="27"/>
        <v>0</v>
      </c>
      <c r="AQ71" s="135">
        <f t="shared" si="21"/>
        <v>0</v>
      </c>
      <c r="AR71" s="135">
        <f t="shared" si="22"/>
        <v>0</v>
      </c>
      <c r="AS71" s="135">
        <f t="shared" si="28"/>
        <v>0</v>
      </c>
      <c r="AT71" s="163">
        <v>0</v>
      </c>
      <c r="AU71" s="136">
        <v>0</v>
      </c>
      <c r="AV71" s="136">
        <v>0</v>
      </c>
      <c r="AW71" s="136">
        <v>0</v>
      </c>
      <c r="AX71" s="136">
        <v>0</v>
      </c>
      <c r="AY71" s="136">
        <v>0</v>
      </c>
      <c r="AZ71" s="136">
        <v>0</v>
      </c>
      <c r="BA71" s="138">
        <v>0</v>
      </c>
      <c r="BB71" s="280">
        <f>Detailed!B70</f>
        <v>0</v>
      </c>
      <c r="BC71" s="297">
        <f>Detailed!C70</f>
        <v>0</v>
      </c>
      <c r="BD71" s="281">
        <f>Detailed!D70</f>
        <v>0</v>
      </c>
      <c r="BE71" s="282">
        <f>Detailed!E70</f>
        <v>0</v>
      </c>
      <c r="BF71" s="281">
        <f>Detailed!F70</f>
        <v>0</v>
      </c>
      <c r="BG71" s="263">
        <f>Detailed!G70</f>
        <v>0</v>
      </c>
      <c r="BH71" s="281">
        <f>Detailed!H70</f>
        <v>0</v>
      </c>
      <c r="BI71" s="282">
        <f>Detailed!I70</f>
        <v>0</v>
      </c>
      <c r="BJ71" s="281">
        <f>Detailed!J70</f>
        <v>0</v>
      </c>
      <c r="BK71" s="283">
        <f>Detailed!K70</f>
        <v>0</v>
      </c>
      <c r="BL71" s="266">
        <f>Detailed!L70</f>
        <v>0</v>
      </c>
      <c r="BM71" s="267">
        <f>Detailed!M70</f>
        <v>0</v>
      </c>
      <c r="BN71" s="264">
        <f>Detailed!N70</f>
        <v>0</v>
      </c>
      <c r="BO71" s="265">
        <f>Detailed!K70</f>
        <v>0</v>
      </c>
    </row>
    <row r="72" spans="1:67" ht="135.75" customHeight="1" thickBot="1">
      <c r="A72" s="193" t="s">
        <v>297</v>
      </c>
      <c r="B72" s="197">
        <f t="shared" si="0"/>
        <v>1</v>
      </c>
      <c r="C72" s="71">
        <f t="shared" si="23"/>
        <v>1</v>
      </c>
      <c r="D72" s="163">
        <v>1</v>
      </c>
      <c r="E72" s="136">
        <v>0</v>
      </c>
      <c r="F72" s="136">
        <v>0</v>
      </c>
      <c r="G72" s="136">
        <f t="shared" si="2"/>
        <v>0</v>
      </c>
      <c r="H72" s="136">
        <v>1</v>
      </c>
      <c r="I72" s="136">
        <v>0</v>
      </c>
      <c r="J72" s="23">
        <v>1</v>
      </c>
      <c r="K72" s="138">
        <v>0</v>
      </c>
      <c r="L72" s="143" t="s">
        <v>772</v>
      </c>
      <c r="M72" s="230">
        <v>0</v>
      </c>
      <c r="N72" s="157"/>
      <c r="O72" s="358">
        <v>0</v>
      </c>
      <c r="P72" s="166">
        <f t="shared" si="12"/>
        <v>0</v>
      </c>
      <c r="Q72" s="166">
        <f t="shared" si="13"/>
        <v>0</v>
      </c>
      <c r="R72" s="166">
        <f t="shared" si="14"/>
        <v>0</v>
      </c>
      <c r="S72" s="166">
        <f t="shared" si="3"/>
        <v>1</v>
      </c>
      <c r="T72" s="370">
        <f t="shared" si="4"/>
        <v>1</v>
      </c>
      <c r="U72" s="370">
        <f t="shared" si="15"/>
        <v>1</v>
      </c>
      <c r="V72" s="370">
        <f t="shared" si="16"/>
        <v>0</v>
      </c>
      <c r="W72" s="370">
        <f t="shared" si="17"/>
        <v>0</v>
      </c>
      <c r="X72" s="166">
        <f t="shared" si="18"/>
        <v>0</v>
      </c>
      <c r="Y72" s="163">
        <v>1</v>
      </c>
      <c r="Z72" s="136">
        <v>0</v>
      </c>
      <c r="AA72" s="136">
        <v>0</v>
      </c>
      <c r="AB72" s="136">
        <v>0</v>
      </c>
      <c r="AC72" s="136">
        <v>0</v>
      </c>
      <c r="AD72" s="136">
        <v>0</v>
      </c>
      <c r="AE72" s="136">
        <v>0</v>
      </c>
      <c r="AF72" s="138">
        <v>0</v>
      </c>
      <c r="AG72" s="249"/>
      <c r="AH72" s="134"/>
      <c r="AI72" s="135">
        <v>0</v>
      </c>
      <c r="AJ72" s="135">
        <f t="shared" si="24"/>
        <v>0</v>
      </c>
      <c r="AK72" s="135">
        <f t="shared" si="6"/>
        <v>0</v>
      </c>
      <c r="AL72" s="135">
        <f t="shared" si="19"/>
        <v>0</v>
      </c>
      <c r="AM72" s="135">
        <f t="shared" si="25"/>
        <v>0</v>
      </c>
      <c r="AN72" s="135">
        <f t="shared" si="29"/>
        <v>0</v>
      </c>
      <c r="AO72" s="135">
        <f t="shared" si="26"/>
        <v>0</v>
      </c>
      <c r="AP72" s="135">
        <f t="shared" si="27"/>
        <v>0</v>
      </c>
      <c r="AQ72" s="135">
        <f t="shared" si="21"/>
        <v>0</v>
      </c>
      <c r="AR72" s="135">
        <f t="shared" si="22"/>
        <v>0</v>
      </c>
      <c r="AS72" s="135">
        <f t="shared" si="28"/>
        <v>0</v>
      </c>
      <c r="AT72" s="163">
        <v>0</v>
      </c>
      <c r="AU72" s="137">
        <v>0</v>
      </c>
      <c r="AV72" s="136">
        <v>0</v>
      </c>
      <c r="AW72" s="136">
        <v>0</v>
      </c>
      <c r="AX72" s="136">
        <v>0</v>
      </c>
      <c r="AY72" s="136">
        <v>0</v>
      </c>
      <c r="AZ72" s="136">
        <v>0</v>
      </c>
      <c r="BA72" s="138">
        <v>0</v>
      </c>
      <c r="BB72" s="280">
        <f>Detailed!B71</f>
        <v>0</v>
      </c>
      <c r="BC72" s="297">
        <f>Detailed!C71</f>
        <v>0</v>
      </c>
      <c r="BD72" s="281">
        <f>Detailed!D71</f>
        <v>0</v>
      </c>
      <c r="BE72" s="282">
        <f>Detailed!E71</f>
        <v>0</v>
      </c>
      <c r="BF72" s="281">
        <f>Detailed!F71</f>
        <v>0</v>
      </c>
      <c r="BG72" s="263">
        <f>Detailed!G71</f>
        <v>0</v>
      </c>
      <c r="BH72" s="281">
        <f>Detailed!H71</f>
        <v>0</v>
      </c>
      <c r="BI72" s="282">
        <f>Detailed!I71</f>
        <v>0</v>
      </c>
      <c r="BJ72" s="281">
        <f>Detailed!J71</f>
        <v>0</v>
      </c>
      <c r="BK72" s="283">
        <f>Detailed!K71</f>
        <v>0</v>
      </c>
      <c r="BL72" s="266">
        <f>Detailed!L71</f>
        <v>0</v>
      </c>
      <c r="BM72" s="267">
        <f>Detailed!M71</f>
        <v>0</v>
      </c>
      <c r="BN72" s="264">
        <f>Detailed!N71</f>
        <v>0</v>
      </c>
      <c r="BO72" s="265">
        <f>Detailed!K71</f>
        <v>0</v>
      </c>
    </row>
    <row r="73" spans="1:67" ht="214.35" customHeight="1" thickBot="1">
      <c r="A73" s="193" t="s">
        <v>298</v>
      </c>
      <c r="B73" s="197">
        <f t="shared" ref="B73:B136" si="30">IF(D73+F73&gt;0,1,0)</f>
        <v>1</v>
      </c>
      <c r="C73" s="71">
        <f t="shared" ref="C73" si="31">IF(D73+G73+J73+K73&gt;0,1,0)</f>
        <v>1</v>
      </c>
      <c r="D73" s="163">
        <v>1</v>
      </c>
      <c r="E73" s="136">
        <v>0</v>
      </c>
      <c r="F73" s="136">
        <v>1</v>
      </c>
      <c r="G73" s="136">
        <f t="shared" ref="G73:G136" si="32">IF(AND(D73=1,F73=1),1,0)</f>
        <v>1</v>
      </c>
      <c r="H73" s="136">
        <v>1</v>
      </c>
      <c r="I73" s="136">
        <v>1</v>
      </c>
      <c r="J73" s="136">
        <v>1</v>
      </c>
      <c r="K73" s="138">
        <v>1</v>
      </c>
      <c r="L73" s="154" t="s">
        <v>775</v>
      </c>
      <c r="M73" s="231">
        <v>1</v>
      </c>
      <c r="N73" s="165" t="s">
        <v>332</v>
      </c>
      <c r="O73" s="230">
        <v>0</v>
      </c>
      <c r="P73" s="166">
        <f t="shared" si="12"/>
        <v>1</v>
      </c>
      <c r="Q73" s="166">
        <f t="shared" si="13"/>
        <v>1</v>
      </c>
      <c r="R73" s="166">
        <f t="shared" si="14"/>
        <v>0</v>
      </c>
      <c r="S73" s="166">
        <f t="shared" ref="S73:S136" si="33">IF(AND(P73=0,SUM(J73:K73)&gt;0),1,0)</f>
        <v>0</v>
      </c>
      <c r="T73" s="370">
        <f t="shared" ref="T73:T136" si="34">IF(AND(S73=1,J73=1),1,0)</f>
        <v>0</v>
      </c>
      <c r="U73" s="370">
        <f t="shared" si="15"/>
        <v>0</v>
      </c>
      <c r="V73" s="370">
        <f t="shared" si="16"/>
        <v>0</v>
      </c>
      <c r="W73" s="370">
        <f t="shared" si="17"/>
        <v>0</v>
      </c>
      <c r="X73" s="166">
        <f t="shared" si="18"/>
        <v>0</v>
      </c>
      <c r="Y73" s="163">
        <v>1</v>
      </c>
      <c r="Z73" s="136">
        <v>0</v>
      </c>
      <c r="AA73" s="136">
        <v>0</v>
      </c>
      <c r="AB73" s="136">
        <v>0</v>
      </c>
      <c r="AC73" s="136">
        <v>0</v>
      </c>
      <c r="AD73" s="136">
        <v>0</v>
      </c>
      <c r="AE73" s="136">
        <v>0</v>
      </c>
      <c r="AF73" s="138">
        <v>0</v>
      </c>
      <c r="AG73" s="247" t="s">
        <v>773</v>
      </c>
      <c r="AH73" s="144" t="s">
        <v>774</v>
      </c>
      <c r="AI73" s="145">
        <v>1</v>
      </c>
      <c r="AJ73" s="135">
        <f t="shared" ref="AJ73:AJ104" si="35">IF(AND(AI73=1,AG73&lt;&gt;""),1,0)</f>
        <v>1</v>
      </c>
      <c r="AK73" s="135">
        <f t="shared" ref="AK73:AK136" si="36">IF(AND(AJ73=1,AM73=0),1,0)</f>
        <v>1</v>
      </c>
      <c r="AL73" s="135">
        <f t="shared" si="19"/>
        <v>0</v>
      </c>
      <c r="AM73" s="135">
        <f t="shared" ref="AM73:AM104" si="37">IF(AND(AI73=1,AG73="",AH73&lt;&gt;""),1,0)</f>
        <v>0</v>
      </c>
      <c r="AN73" s="135">
        <f t="shared" si="29"/>
        <v>0</v>
      </c>
      <c r="AO73" s="135">
        <f t="shared" ref="AO73:AO104" si="38">IF(AND(AP73=1,AS73=1),1,0)</f>
        <v>0</v>
      </c>
      <c r="AP73" s="135">
        <f t="shared" ref="AP73:AP104" si="39">IF(AND(AN73=1,AG73&lt;&gt;""),1,0)</f>
        <v>0</v>
      </c>
      <c r="AQ73" s="135">
        <f t="shared" si="21"/>
        <v>0</v>
      </c>
      <c r="AR73" s="135">
        <f t="shared" si="22"/>
        <v>0</v>
      </c>
      <c r="AS73" s="135">
        <f t="shared" ref="AS73:AS104" si="40">IF(AND(AN73=1,AH73&lt;&gt;""),1,0)</f>
        <v>0</v>
      </c>
      <c r="AT73" s="163">
        <v>1</v>
      </c>
      <c r="AU73" s="137">
        <v>0</v>
      </c>
      <c r="AV73" s="136">
        <v>0</v>
      </c>
      <c r="AW73" s="136">
        <v>0</v>
      </c>
      <c r="AX73" s="136">
        <v>0</v>
      </c>
      <c r="AY73" s="136">
        <v>1</v>
      </c>
      <c r="AZ73" s="136">
        <v>0</v>
      </c>
      <c r="BA73" s="138">
        <v>1</v>
      </c>
      <c r="BB73" s="280">
        <f>Detailed!B72</f>
        <v>0</v>
      </c>
      <c r="BC73" s="297">
        <f>Detailed!C72</f>
        <v>3000000000</v>
      </c>
      <c r="BD73" s="281">
        <f>Detailed!D72</f>
        <v>0</v>
      </c>
      <c r="BE73" s="282">
        <f>Detailed!E72</f>
        <v>0</v>
      </c>
      <c r="BF73" s="281">
        <f>Detailed!F72</f>
        <v>0</v>
      </c>
      <c r="BG73" s="263">
        <f>Detailed!G72</f>
        <v>0</v>
      </c>
      <c r="BH73" s="281">
        <f>Detailed!H72</f>
        <v>0</v>
      </c>
      <c r="BI73" s="282">
        <f>Detailed!I72</f>
        <v>3000000000</v>
      </c>
      <c r="BJ73" s="281">
        <f>Detailed!J72</f>
        <v>0</v>
      </c>
      <c r="BK73" s="283">
        <f>Detailed!K72</f>
        <v>0</v>
      </c>
      <c r="BL73" s="266">
        <f>Detailed!L72</f>
        <v>10000000</v>
      </c>
      <c r="BM73" s="267">
        <f>Detailed!M72</f>
        <v>0</v>
      </c>
      <c r="BN73" s="264">
        <f>Detailed!N72</f>
        <v>0</v>
      </c>
      <c r="BO73" s="265">
        <f>Detailed!K72</f>
        <v>0</v>
      </c>
    </row>
    <row r="74" spans="1:67" s="99" customFormat="1" ht="169.5" customHeight="1" thickBot="1">
      <c r="A74" s="195" t="s">
        <v>299</v>
      </c>
      <c r="B74" s="197">
        <f t="shared" si="30"/>
        <v>1</v>
      </c>
      <c r="C74" s="71">
        <f t="shared" ref="C74:C137" si="41">IF(D74+G74+J74+K74&gt;0,1,0)</f>
        <v>1</v>
      </c>
      <c r="D74" s="173">
        <v>1</v>
      </c>
      <c r="E74" s="23">
        <v>0</v>
      </c>
      <c r="F74" s="23">
        <v>1</v>
      </c>
      <c r="G74" s="136">
        <f t="shared" si="32"/>
        <v>1</v>
      </c>
      <c r="H74" s="23">
        <v>1</v>
      </c>
      <c r="I74" s="23">
        <v>1</v>
      </c>
      <c r="J74" s="23">
        <v>1</v>
      </c>
      <c r="K74" s="153">
        <v>1</v>
      </c>
      <c r="L74" s="228" t="s">
        <v>777</v>
      </c>
      <c r="M74" s="229">
        <v>0</v>
      </c>
      <c r="N74" s="176" t="s">
        <v>332</v>
      </c>
      <c r="O74" s="362">
        <v>0</v>
      </c>
      <c r="P74" s="166">
        <f t="shared" ref="P74:P137" si="42">IF(M74+O74&gt;0,1,0)</f>
        <v>0</v>
      </c>
      <c r="Q74" s="166">
        <f t="shared" ref="Q74:Q137" si="43">IF(AND(M74=1,O74=0), 1, 0)</f>
        <v>0</v>
      </c>
      <c r="R74" s="166">
        <f t="shared" ref="R74:R137" si="44">IF(AND(M74=0,O74=1), 1, 0)</f>
        <v>0</v>
      </c>
      <c r="S74" s="166">
        <f t="shared" si="33"/>
        <v>1</v>
      </c>
      <c r="T74" s="370">
        <f t="shared" si="34"/>
        <v>1</v>
      </c>
      <c r="U74" s="370">
        <f t="shared" ref="U74:U137" si="45">IF(AND(S74=1,J74=1,K74=0),1,0)</f>
        <v>0</v>
      </c>
      <c r="V74" s="370">
        <f t="shared" ref="V74:V137" si="46">IF(AND(S74=1,K74=1,J74=0),1,0)</f>
        <v>0</v>
      </c>
      <c r="W74" s="370">
        <f t="shared" ref="W74:W137" si="47">IF(AND(S74=1,K74=1,J74=1),1,0)</f>
        <v>1</v>
      </c>
      <c r="X74" s="166">
        <f t="shared" ref="X74:X137" si="48">IF(AND(S74=1,K74=1),1,0)</f>
        <v>1</v>
      </c>
      <c r="Y74" s="173">
        <v>0</v>
      </c>
      <c r="Z74" s="23">
        <v>0</v>
      </c>
      <c r="AA74" s="23">
        <v>0</v>
      </c>
      <c r="AB74" s="23">
        <v>0</v>
      </c>
      <c r="AC74" s="23">
        <v>0</v>
      </c>
      <c r="AD74" s="23">
        <v>0</v>
      </c>
      <c r="AE74" s="23">
        <v>0</v>
      </c>
      <c r="AF74" s="153">
        <v>1</v>
      </c>
      <c r="AG74" s="251"/>
      <c r="AH74" s="152" t="s">
        <v>776</v>
      </c>
      <c r="AI74" s="150">
        <v>0</v>
      </c>
      <c r="AJ74" s="135">
        <f t="shared" si="35"/>
        <v>0</v>
      </c>
      <c r="AK74" s="135">
        <f t="shared" si="36"/>
        <v>0</v>
      </c>
      <c r="AL74" s="135">
        <f t="shared" ref="AL74:AL137" si="49">IF(AND(AM74=1,AJ74=0),1,0)</f>
        <v>0</v>
      </c>
      <c r="AM74" s="135">
        <f t="shared" si="37"/>
        <v>0</v>
      </c>
      <c r="AN74" s="135">
        <f t="shared" si="29"/>
        <v>1</v>
      </c>
      <c r="AO74" s="135">
        <f t="shared" si="38"/>
        <v>0</v>
      </c>
      <c r="AP74" s="135">
        <f t="shared" si="39"/>
        <v>0</v>
      </c>
      <c r="AQ74" s="135">
        <f t="shared" si="21"/>
        <v>0</v>
      </c>
      <c r="AR74" s="135">
        <f t="shared" si="22"/>
        <v>1</v>
      </c>
      <c r="AS74" s="135">
        <f t="shared" si="40"/>
        <v>1</v>
      </c>
      <c r="AT74" s="173">
        <v>0</v>
      </c>
      <c r="AU74" s="83">
        <v>1</v>
      </c>
      <c r="AV74" s="23">
        <v>0</v>
      </c>
      <c r="AW74" s="23">
        <v>1</v>
      </c>
      <c r="AX74" s="23">
        <v>0</v>
      </c>
      <c r="AY74" s="23">
        <v>0</v>
      </c>
      <c r="AZ74" s="23">
        <v>0</v>
      </c>
      <c r="BA74" s="153">
        <v>1</v>
      </c>
      <c r="BB74" s="289">
        <f>Detailed!B73</f>
        <v>0</v>
      </c>
      <c r="BC74" s="291">
        <f>Detailed!C73</f>
        <v>0</v>
      </c>
      <c r="BD74" s="290">
        <f>Detailed!D73</f>
        <v>0</v>
      </c>
      <c r="BE74" s="290">
        <f>Detailed!E73</f>
        <v>0</v>
      </c>
      <c r="BF74" s="290">
        <f>Detailed!F73</f>
        <v>0</v>
      </c>
      <c r="BG74" s="290">
        <f>Detailed!G73</f>
        <v>0</v>
      </c>
      <c r="BH74" s="290">
        <f>Detailed!H73</f>
        <v>0</v>
      </c>
      <c r="BI74" s="290">
        <f>Detailed!I73</f>
        <v>0</v>
      </c>
      <c r="BJ74" s="290">
        <f>Detailed!J73</f>
        <v>0</v>
      </c>
      <c r="BK74" s="291">
        <f>Detailed!K73</f>
        <v>0</v>
      </c>
      <c r="BL74" s="272">
        <f>Detailed!L73</f>
        <v>0</v>
      </c>
      <c r="BM74" s="273">
        <f>Detailed!M73</f>
        <v>0</v>
      </c>
      <c r="BN74" s="264">
        <f>Detailed!N73</f>
        <v>0</v>
      </c>
      <c r="BO74" s="274">
        <f>Detailed!K73</f>
        <v>0</v>
      </c>
    </row>
    <row r="75" spans="1:67" ht="162" customHeight="1" thickBot="1">
      <c r="A75" s="193" t="s">
        <v>300</v>
      </c>
      <c r="B75" s="197">
        <f t="shared" si="30"/>
        <v>1</v>
      </c>
      <c r="C75" s="71">
        <f t="shared" si="41"/>
        <v>1</v>
      </c>
      <c r="D75" s="163">
        <v>1</v>
      </c>
      <c r="E75" s="136">
        <v>0</v>
      </c>
      <c r="F75" s="136">
        <v>0</v>
      </c>
      <c r="G75" s="136">
        <f t="shared" si="32"/>
        <v>0</v>
      </c>
      <c r="H75" s="136">
        <v>0</v>
      </c>
      <c r="I75" s="136">
        <v>1</v>
      </c>
      <c r="J75" s="136">
        <v>1</v>
      </c>
      <c r="K75" s="138">
        <v>0</v>
      </c>
      <c r="L75" s="154" t="s">
        <v>778</v>
      </c>
      <c r="M75" s="223">
        <v>0</v>
      </c>
      <c r="N75" s="165"/>
      <c r="O75" s="230">
        <v>0</v>
      </c>
      <c r="P75" s="166">
        <f t="shared" si="42"/>
        <v>0</v>
      </c>
      <c r="Q75" s="166">
        <f t="shared" si="43"/>
        <v>0</v>
      </c>
      <c r="R75" s="166">
        <f t="shared" si="44"/>
        <v>0</v>
      </c>
      <c r="S75" s="166">
        <f t="shared" si="33"/>
        <v>1</v>
      </c>
      <c r="T75" s="370">
        <f t="shared" si="34"/>
        <v>1</v>
      </c>
      <c r="U75" s="370">
        <f t="shared" si="45"/>
        <v>1</v>
      </c>
      <c r="V75" s="370">
        <f t="shared" si="46"/>
        <v>0</v>
      </c>
      <c r="W75" s="370">
        <f t="shared" si="47"/>
        <v>0</v>
      </c>
      <c r="X75" s="166">
        <f t="shared" si="48"/>
        <v>0</v>
      </c>
      <c r="Y75" s="163">
        <v>0</v>
      </c>
      <c r="Z75" s="136">
        <v>0</v>
      </c>
      <c r="AA75" s="136">
        <v>0</v>
      </c>
      <c r="AB75" s="136">
        <v>0</v>
      </c>
      <c r="AC75" s="136">
        <v>0</v>
      </c>
      <c r="AD75" s="136">
        <v>0</v>
      </c>
      <c r="AE75" s="136">
        <v>0</v>
      </c>
      <c r="AF75" s="138">
        <v>0</v>
      </c>
      <c r="AG75" s="151"/>
      <c r="AH75" s="151"/>
      <c r="AI75" s="135">
        <v>0</v>
      </c>
      <c r="AJ75" s="135">
        <f t="shared" si="35"/>
        <v>0</v>
      </c>
      <c r="AK75" s="135">
        <f t="shared" si="36"/>
        <v>0</v>
      </c>
      <c r="AL75" s="135">
        <f t="shared" si="49"/>
        <v>0</v>
      </c>
      <c r="AM75" s="135">
        <f t="shared" si="37"/>
        <v>0</v>
      </c>
      <c r="AN75" s="135">
        <f t="shared" si="29"/>
        <v>0</v>
      </c>
      <c r="AO75" s="135">
        <f t="shared" si="38"/>
        <v>0</v>
      </c>
      <c r="AP75" s="135">
        <f t="shared" si="39"/>
        <v>0</v>
      </c>
      <c r="AQ75" s="135">
        <f t="shared" si="21"/>
        <v>0</v>
      </c>
      <c r="AR75" s="135">
        <f t="shared" si="22"/>
        <v>0</v>
      </c>
      <c r="AS75" s="135">
        <f t="shared" si="40"/>
        <v>0</v>
      </c>
      <c r="AT75" s="163">
        <v>0</v>
      </c>
      <c r="AU75" s="137">
        <v>0</v>
      </c>
      <c r="AV75" s="136">
        <v>0</v>
      </c>
      <c r="AW75" s="136">
        <v>0</v>
      </c>
      <c r="AX75" s="136">
        <v>0</v>
      </c>
      <c r="AY75" s="136">
        <v>0</v>
      </c>
      <c r="AZ75" s="136">
        <v>0</v>
      </c>
      <c r="BA75" s="138">
        <v>0</v>
      </c>
      <c r="BB75" s="280">
        <f>Detailed!B74</f>
        <v>0</v>
      </c>
      <c r="BC75" s="297">
        <f>Detailed!C74</f>
        <v>0</v>
      </c>
      <c r="BD75" s="281">
        <f>Detailed!D74</f>
        <v>0</v>
      </c>
      <c r="BE75" s="282">
        <f>Detailed!E74</f>
        <v>0</v>
      </c>
      <c r="BF75" s="281">
        <f>Detailed!F74</f>
        <v>0</v>
      </c>
      <c r="BG75" s="263">
        <f>Detailed!G74</f>
        <v>0</v>
      </c>
      <c r="BH75" s="281">
        <f>Detailed!H74</f>
        <v>0</v>
      </c>
      <c r="BI75" s="282">
        <f>Detailed!I74</f>
        <v>0</v>
      </c>
      <c r="BJ75" s="281">
        <f>Detailed!J74</f>
        <v>0</v>
      </c>
      <c r="BK75" s="283">
        <f>Detailed!K74</f>
        <v>0</v>
      </c>
      <c r="BL75" s="266">
        <f>Detailed!L74</f>
        <v>0</v>
      </c>
      <c r="BM75" s="267">
        <f>Detailed!M74</f>
        <v>0</v>
      </c>
      <c r="BN75" s="264">
        <f>Detailed!N74</f>
        <v>0</v>
      </c>
      <c r="BO75" s="265">
        <f>Detailed!K74</f>
        <v>0</v>
      </c>
    </row>
    <row r="76" spans="1:67" ht="109.5" customHeight="1" thickBot="1">
      <c r="A76" s="195" t="s">
        <v>301</v>
      </c>
      <c r="B76" s="197">
        <f t="shared" si="30"/>
        <v>1</v>
      </c>
      <c r="C76" s="71">
        <f t="shared" si="41"/>
        <v>1</v>
      </c>
      <c r="D76" s="163">
        <v>0</v>
      </c>
      <c r="E76" s="136">
        <v>0</v>
      </c>
      <c r="F76" s="136">
        <v>1</v>
      </c>
      <c r="G76" s="136">
        <f t="shared" si="32"/>
        <v>0</v>
      </c>
      <c r="H76" s="136">
        <v>1</v>
      </c>
      <c r="I76" s="136"/>
      <c r="J76" s="136">
        <v>1</v>
      </c>
      <c r="K76" s="138">
        <v>0</v>
      </c>
      <c r="L76" s="154" t="s">
        <v>779</v>
      </c>
      <c r="M76" s="223">
        <v>0</v>
      </c>
      <c r="N76" s="165"/>
      <c r="O76" s="230">
        <v>0</v>
      </c>
      <c r="P76" s="166">
        <f t="shared" si="42"/>
        <v>0</v>
      </c>
      <c r="Q76" s="166">
        <f t="shared" si="43"/>
        <v>0</v>
      </c>
      <c r="R76" s="166">
        <f t="shared" si="44"/>
        <v>0</v>
      </c>
      <c r="S76" s="166">
        <f t="shared" si="33"/>
        <v>1</v>
      </c>
      <c r="T76" s="370">
        <f t="shared" si="34"/>
        <v>1</v>
      </c>
      <c r="U76" s="370">
        <f t="shared" si="45"/>
        <v>1</v>
      </c>
      <c r="V76" s="370">
        <f t="shared" si="46"/>
        <v>0</v>
      </c>
      <c r="W76" s="370">
        <f t="shared" si="47"/>
        <v>0</v>
      </c>
      <c r="X76" s="166">
        <f t="shared" si="48"/>
        <v>0</v>
      </c>
      <c r="Y76" s="163">
        <v>0</v>
      </c>
      <c r="Z76" s="136">
        <v>0</v>
      </c>
      <c r="AA76" s="136">
        <v>0</v>
      </c>
      <c r="AB76" s="136">
        <v>0</v>
      </c>
      <c r="AC76" s="136">
        <v>0</v>
      </c>
      <c r="AD76" s="136">
        <v>0</v>
      </c>
      <c r="AE76" s="136">
        <v>0</v>
      </c>
      <c r="AF76" s="138">
        <v>0</v>
      </c>
      <c r="AG76" s="151"/>
      <c r="AH76" s="151"/>
      <c r="AI76" s="135">
        <v>0</v>
      </c>
      <c r="AJ76" s="135">
        <f t="shared" si="35"/>
        <v>0</v>
      </c>
      <c r="AK76" s="135">
        <f t="shared" si="36"/>
        <v>0</v>
      </c>
      <c r="AL76" s="135">
        <f t="shared" si="49"/>
        <v>0</v>
      </c>
      <c r="AM76" s="135">
        <f t="shared" si="37"/>
        <v>0</v>
      </c>
      <c r="AN76" s="135">
        <f t="shared" si="29"/>
        <v>0</v>
      </c>
      <c r="AO76" s="135">
        <f t="shared" si="38"/>
        <v>0</v>
      </c>
      <c r="AP76" s="135">
        <f t="shared" si="39"/>
        <v>0</v>
      </c>
      <c r="AQ76" s="135">
        <f t="shared" si="21"/>
        <v>0</v>
      </c>
      <c r="AR76" s="135">
        <f t="shared" si="22"/>
        <v>0</v>
      </c>
      <c r="AS76" s="135">
        <f t="shared" si="40"/>
        <v>0</v>
      </c>
      <c r="AT76" s="163">
        <v>0</v>
      </c>
      <c r="AU76" s="137">
        <v>0</v>
      </c>
      <c r="AV76" s="136">
        <v>0</v>
      </c>
      <c r="AW76" s="136">
        <v>0</v>
      </c>
      <c r="AX76" s="136">
        <v>0</v>
      </c>
      <c r="AY76" s="136">
        <v>0</v>
      </c>
      <c r="AZ76" s="136">
        <v>0</v>
      </c>
      <c r="BA76" s="138">
        <v>0</v>
      </c>
      <c r="BB76" s="280">
        <f>Detailed!B75</f>
        <v>0</v>
      </c>
      <c r="BC76" s="297">
        <f>Detailed!C75</f>
        <v>0</v>
      </c>
      <c r="BD76" s="281">
        <f>Detailed!D75</f>
        <v>0</v>
      </c>
      <c r="BE76" s="282">
        <f>Detailed!E75</f>
        <v>0</v>
      </c>
      <c r="BF76" s="281">
        <f>Detailed!F75</f>
        <v>0</v>
      </c>
      <c r="BG76" s="263">
        <f>Detailed!G75</f>
        <v>0</v>
      </c>
      <c r="BH76" s="281">
        <f>Detailed!H75</f>
        <v>0</v>
      </c>
      <c r="BI76" s="282">
        <f>Detailed!I75</f>
        <v>0</v>
      </c>
      <c r="BJ76" s="281">
        <f>Detailed!J75</f>
        <v>0</v>
      </c>
      <c r="BK76" s="283">
        <f>Detailed!K75</f>
        <v>0</v>
      </c>
      <c r="BL76" s="266">
        <f>Detailed!L75</f>
        <v>0</v>
      </c>
      <c r="BM76" s="267">
        <f>Detailed!M75</f>
        <v>0</v>
      </c>
      <c r="BN76" s="264">
        <f>Detailed!N75</f>
        <v>0</v>
      </c>
      <c r="BO76" s="265">
        <f>Detailed!K75</f>
        <v>0</v>
      </c>
    </row>
    <row r="77" spans="1:67" ht="67.5" customHeight="1" thickBot="1">
      <c r="A77" s="193" t="s">
        <v>302</v>
      </c>
      <c r="B77" s="197">
        <f t="shared" si="30"/>
        <v>0</v>
      </c>
      <c r="C77" s="71">
        <f t="shared" si="41"/>
        <v>0</v>
      </c>
      <c r="D77" s="163">
        <v>0</v>
      </c>
      <c r="E77" s="136">
        <v>1</v>
      </c>
      <c r="F77" s="136">
        <v>0</v>
      </c>
      <c r="G77" s="136">
        <f t="shared" si="32"/>
        <v>0</v>
      </c>
      <c r="H77" s="136">
        <v>0</v>
      </c>
      <c r="I77" s="136">
        <v>0</v>
      </c>
      <c r="J77" s="136"/>
      <c r="K77" s="138">
        <v>0</v>
      </c>
      <c r="L77" s="154"/>
      <c r="M77" s="223">
        <v>0</v>
      </c>
      <c r="N77" s="165"/>
      <c r="O77" s="230">
        <v>0</v>
      </c>
      <c r="P77" s="166">
        <f t="shared" si="42"/>
        <v>0</v>
      </c>
      <c r="Q77" s="166">
        <f t="shared" si="43"/>
        <v>0</v>
      </c>
      <c r="R77" s="166">
        <f t="shared" si="44"/>
        <v>0</v>
      </c>
      <c r="S77" s="166">
        <f t="shared" si="33"/>
        <v>0</v>
      </c>
      <c r="T77" s="370">
        <f t="shared" si="34"/>
        <v>0</v>
      </c>
      <c r="U77" s="370">
        <f t="shared" si="45"/>
        <v>0</v>
      </c>
      <c r="V77" s="370">
        <f t="shared" si="46"/>
        <v>0</v>
      </c>
      <c r="W77" s="370">
        <f t="shared" si="47"/>
        <v>0</v>
      </c>
      <c r="X77" s="166">
        <f t="shared" si="48"/>
        <v>0</v>
      </c>
      <c r="Y77" s="163">
        <v>0</v>
      </c>
      <c r="Z77" s="136">
        <v>0</v>
      </c>
      <c r="AA77" s="136">
        <v>0</v>
      </c>
      <c r="AB77" s="136">
        <v>0</v>
      </c>
      <c r="AC77" s="136">
        <v>0</v>
      </c>
      <c r="AD77" s="136">
        <v>0</v>
      </c>
      <c r="AE77" s="136">
        <v>0</v>
      </c>
      <c r="AF77" s="138">
        <v>0</v>
      </c>
      <c r="AG77" s="151"/>
      <c r="AH77" s="151"/>
      <c r="AI77" s="135">
        <v>0</v>
      </c>
      <c r="AJ77" s="135">
        <f t="shared" si="35"/>
        <v>0</v>
      </c>
      <c r="AK77" s="135">
        <f t="shared" si="36"/>
        <v>0</v>
      </c>
      <c r="AL77" s="135">
        <f t="shared" si="49"/>
        <v>0</v>
      </c>
      <c r="AM77" s="135">
        <f t="shared" si="37"/>
        <v>0</v>
      </c>
      <c r="AN77" s="135">
        <f t="shared" si="29"/>
        <v>0</v>
      </c>
      <c r="AO77" s="135">
        <f t="shared" si="38"/>
        <v>0</v>
      </c>
      <c r="AP77" s="135">
        <f t="shared" si="39"/>
        <v>0</v>
      </c>
      <c r="AQ77" s="135">
        <f t="shared" si="21"/>
        <v>0</v>
      </c>
      <c r="AR77" s="135">
        <f t="shared" si="22"/>
        <v>0</v>
      </c>
      <c r="AS77" s="135">
        <f t="shared" si="40"/>
        <v>0</v>
      </c>
      <c r="AT77" s="163">
        <v>0</v>
      </c>
      <c r="AU77" s="137">
        <v>0</v>
      </c>
      <c r="AV77" s="136">
        <v>0</v>
      </c>
      <c r="AW77" s="136">
        <v>0</v>
      </c>
      <c r="AX77" s="136">
        <v>0</v>
      </c>
      <c r="AY77" s="136">
        <v>0</v>
      </c>
      <c r="AZ77" s="136">
        <v>0</v>
      </c>
      <c r="BA77" s="138">
        <v>0</v>
      </c>
      <c r="BB77" s="280">
        <f>Detailed!B76</f>
        <v>0</v>
      </c>
      <c r="BC77" s="297">
        <f>Detailed!C76</f>
        <v>0</v>
      </c>
      <c r="BD77" s="281">
        <f>Detailed!D76</f>
        <v>0</v>
      </c>
      <c r="BE77" s="282">
        <f>Detailed!E76</f>
        <v>0</v>
      </c>
      <c r="BF77" s="281">
        <f>Detailed!F76</f>
        <v>0</v>
      </c>
      <c r="BG77" s="263">
        <f>Detailed!G76</f>
        <v>0</v>
      </c>
      <c r="BH77" s="281">
        <f>Detailed!H76</f>
        <v>0</v>
      </c>
      <c r="BI77" s="282">
        <f>Detailed!I76</f>
        <v>0</v>
      </c>
      <c r="BJ77" s="281">
        <f>Detailed!J76</f>
        <v>0</v>
      </c>
      <c r="BK77" s="283">
        <f>Detailed!K76</f>
        <v>0</v>
      </c>
      <c r="BL77" s="266">
        <f>Detailed!L76</f>
        <v>0</v>
      </c>
      <c r="BM77" s="267">
        <f>Detailed!M76</f>
        <v>0</v>
      </c>
      <c r="BN77" s="264">
        <f>Detailed!N76</f>
        <v>0</v>
      </c>
      <c r="BO77" s="265">
        <f>Detailed!K76</f>
        <v>0</v>
      </c>
    </row>
    <row r="78" spans="1:67" ht="296.25" customHeight="1" thickBot="1">
      <c r="A78" s="193" t="s">
        <v>303</v>
      </c>
      <c r="B78" s="197">
        <f t="shared" si="30"/>
        <v>1</v>
      </c>
      <c r="C78" s="71">
        <f t="shared" si="41"/>
        <v>1</v>
      </c>
      <c r="D78" s="163">
        <v>0</v>
      </c>
      <c r="E78" s="136">
        <v>1</v>
      </c>
      <c r="F78" s="136">
        <v>1</v>
      </c>
      <c r="G78" s="136">
        <f t="shared" si="32"/>
        <v>0</v>
      </c>
      <c r="H78" s="136">
        <v>0</v>
      </c>
      <c r="I78" s="136">
        <v>1</v>
      </c>
      <c r="J78" s="136">
        <v>1</v>
      </c>
      <c r="K78" s="138">
        <v>1</v>
      </c>
      <c r="L78" s="154" t="s">
        <v>780</v>
      </c>
      <c r="M78" s="223">
        <v>0</v>
      </c>
      <c r="N78" s="165" t="s">
        <v>781</v>
      </c>
      <c r="O78" s="230">
        <v>0</v>
      </c>
      <c r="P78" s="166">
        <f t="shared" si="42"/>
        <v>0</v>
      </c>
      <c r="Q78" s="166">
        <f t="shared" si="43"/>
        <v>0</v>
      </c>
      <c r="R78" s="166">
        <f t="shared" si="44"/>
        <v>0</v>
      </c>
      <c r="S78" s="166">
        <f t="shared" si="33"/>
        <v>1</v>
      </c>
      <c r="T78" s="370">
        <f t="shared" si="34"/>
        <v>1</v>
      </c>
      <c r="U78" s="370">
        <f t="shared" si="45"/>
        <v>0</v>
      </c>
      <c r="V78" s="370">
        <f t="shared" si="46"/>
        <v>0</v>
      </c>
      <c r="W78" s="370">
        <f t="shared" si="47"/>
        <v>1</v>
      </c>
      <c r="X78" s="166">
        <f t="shared" si="48"/>
        <v>1</v>
      </c>
      <c r="Y78" s="163">
        <v>1</v>
      </c>
      <c r="Z78" s="136">
        <v>1</v>
      </c>
      <c r="AA78" s="136">
        <v>0</v>
      </c>
      <c r="AB78" s="136">
        <v>0</v>
      </c>
      <c r="AC78" s="136">
        <v>1</v>
      </c>
      <c r="AD78" s="136">
        <v>1</v>
      </c>
      <c r="AE78" s="136">
        <v>0</v>
      </c>
      <c r="AF78" s="138">
        <v>1</v>
      </c>
      <c r="AG78" s="151"/>
      <c r="AH78" s="151"/>
      <c r="AI78" s="135">
        <v>0</v>
      </c>
      <c r="AJ78" s="135">
        <f t="shared" si="35"/>
        <v>0</v>
      </c>
      <c r="AK78" s="135">
        <f t="shared" si="36"/>
        <v>0</v>
      </c>
      <c r="AL78" s="135">
        <f t="shared" si="49"/>
        <v>0</v>
      </c>
      <c r="AM78" s="135">
        <f t="shared" si="37"/>
        <v>0</v>
      </c>
      <c r="AN78" s="135">
        <f t="shared" si="29"/>
        <v>0</v>
      </c>
      <c r="AO78" s="135">
        <f t="shared" si="38"/>
        <v>0</v>
      </c>
      <c r="AP78" s="135">
        <f t="shared" si="39"/>
        <v>0</v>
      </c>
      <c r="AQ78" s="135">
        <f t="shared" si="21"/>
        <v>0</v>
      </c>
      <c r="AR78" s="135">
        <f t="shared" si="22"/>
        <v>0</v>
      </c>
      <c r="AS78" s="135">
        <f t="shared" si="40"/>
        <v>0</v>
      </c>
      <c r="AT78" s="163">
        <v>0</v>
      </c>
      <c r="AU78" s="137">
        <v>0</v>
      </c>
      <c r="AV78" s="136">
        <v>0</v>
      </c>
      <c r="AW78" s="136">
        <v>0</v>
      </c>
      <c r="AX78" s="136">
        <v>0</v>
      </c>
      <c r="AY78" s="136">
        <v>0</v>
      </c>
      <c r="AZ78" s="136">
        <v>0</v>
      </c>
      <c r="BA78" s="138">
        <v>0</v>
      </c>
      <c r="BB78" s="280">
        <f>Detailed!B77</f>
        <v>0</v>
      </c>
      <c r="BC78" s="297">
        <f>Detailed!C77</f>
        <v>0</v>
      </c>
      <c r="BD78" s="281">
        <f>Detailed!D77</f>
        <v>0</v>
      </c>
      <c r="BE78" s="282">
        <f>Detailed!E77</f>
        <v>0</v>
      </c>
      <c r="BF78" s="281">
        <f>Detailed!F77</f>
        <v>0</v>
      </c>
      <c r="BG78" s="263">
        <f>Detailed!G77</f>
        <v>0</v>
      </c>
      <c r="BH78" s="281">
        <f>Detailed!H77</f>
        <v>0</v>
      </c>
      <c r="BI78" s="282">
        <f>Detailed!I77</f>
        <v>0</v>
      </c>
      <c r="BJ78" s="281">
        <f>Detailed!J77</f>
        <v>0</v>
      </c>
      <c r="BK78" s="283">
        <f>Detailed!K77</f>
        <v>0</v>
      </c>
      <c r="BL78" s="266">
        <f>Detailed!L77</f>
        <v>0</v>
      </c>
      <c r="BM78" s="267">
        <f>Detailed!M77</f>
        <v>0</v>
      </c>
      <c r="BN78" s="264">
        <f>Detailed!N77</f>
        <v>0</v>
      </c>
      <c r="BO78" s="265">
        <f>Detailed!K77</f>
        <v>0</v>
      </c>
    </row>
    <row r="79" spans="1:67" ht="75.75" customHeight="1" thickBot="1">
      <c r="A79" s="193" t="s">
        <v>304</v>
      </c>
      <c r="B79" s="197">
        <f t="shared" si="30"/>
        <v>0</v>
      </c>
      <c r="C79" s="71">
        <f t="shared" si="41"/>
        <v>0</v>
      </c>
      <c r="D79" s="163">
        <v>0</v>
      </c>
      <c r="E79" s="136">
        <v>1</v>
      </c>
      <c r="F79" s="136">
        <v>0</v>
      </c>
      <c r="G79" s="136">
        <f t="shared" si="32"/>
        <v>0</v>
      </c>
      <c r="H79" s="136">
        <v>0</v>
      </c>
      <c r="I79" s="136">
        <v>0</v>
      </c>
      <c r="J79" s="136">
        <v>0</v>
      </c>
      <c r="K79" s="138">
        <v>0</v>
      </c>
      <c r="L79" s="154"/>
      <c r="M79" s="223">
        <v>0</v>
      </c>
      <c r="N79" s="165" t="s">
        <v>782</v>
      </c>
      <c r="O79" s="230">
        <v>0</v>
      </c>
      <c r="P79" s="166">
        <f t="shared" si="42"/>
        <v>0</v>
      </c>
      <c r="Q79" s="166">
        <f t="shared" si="43"/>
        <v>0</v>
      </c>
      <c r="R79" s="166">
        <f t="shared" si="44"/>
        <v>0</v>
      </c>
      <c r="S79" s="166">
        <f t="shared" si="33"/>
        <v>0</v>
      </c>
      <c r="T79" s="370">
        <f t="shared" si="34"/>
        <v>0</v>
      </c>
      <c r="U79" s="370">
        <f t="shared" si="45"/>
        <v>0</v>
      </c>
      <c r="V79" s="370">
        <f t="shared" si="46"/>
        <v>0</v>
      </c>
      <c r="W79" s="370">
        <f t="shared" si="47"/>
        <v>0</v>
      </c>
      <c r="X79" s="166">
        <f t="shared" si="48"/>
        <v>0</v>
      </c>
      <c r="Y79" s="163">
        <v>0</v>
      </c>
      <c r="Z79" s="136">
        <v>0</v>
      </c>
      <c r="AA79" s="136">
        <v>0</v>
      </c>
      <c r="AB79" s="136">
        <v>0</v>
      </c>
      <c r="AC79" s="136">
        <v>0</v>
      </c>
      <c r="AD79" s="136">
        <v>0</v>
      </c>
      <c r="AE79" s="136">
        <v>0</v>
      </c>
      <c r="AF79" s="138">
        <v>0</v>
      </c>
      <c r="AG79" s="151"/>
      <c r="AH79" s="151"/>
      <c r="AI79" s="135">
        <v>0</v>
      </c>
      <c r="AJ79" s="135">
        <f t="shared" si="35"/>
        <v>0</v>
      </c>
      <c r="AK79" s="135">
        <f t="shared" si="36"/>
        <v>0</v>
      </c>
      <c r="AL79" s="135">
        <f t="shared" si="49"/>
        <v>0</v>
      </c>
      <c r="AM79" s="135">
        <f t="shared" si="37"/>
        <v>0</v>
      </c>
      <c r="AN79" s="135">
        <f t="shared" si="29"/>
        <v>0</v>
      </c>
      <c r="AO79" s="135">
        <f t="shared" si="38"/>
        <v>0</v>
      </c>
      <c r="AP79" s="135">
        <f t="shared" si="39"/>
        <v>0</v>
      </c>
      <c r="AQ79" s="135">
        <f t="shared" si="21"/>
        <v>0</v>
      </c>
      <c r="AR79" s="135">
        <f t="shared" si="22"/>
        <v>0</v>
      </c>
      <c r="AS79" s="135">
        <f t="shared" si="40"/>
        <v>0</v>
      </c>
      <c r="AT79" s="163">
        <v>0</v>
      </c>
      <c r="AU79" s="137">
        <v>0</v>
      </c>
      <c r="AV79" s="136">
        <v>0</v>
      </c>
      <c r="AW79" s="136">
        <v>0</v>
      </c>
      <c r="AX79" s="136">
        <v>0</v>
      </c>
      <c r="AY79" s="136">
        <v>0</v>
      </c>
      <c r="AZ79" s="136">
        <v>0</v>
      </c>
      <c r="BA79" s="138">
        <v>0</v>
      </c>
      <c r="BB79" s="280">
        <f>Detailed!B78</f>
        <v>0</v>
      </c>
      <c r="BC79" s="297">
        <f>Detailed!C78</f>
        <v>0</v>
      </c>
      <c r="BD79" s="281">
        <f>Detailed!D78</f>
        <v>0</v>
      </c>
      <c r="BE79" s="282">
        <f>Detailed!E78</f>
        <v>0</v>
      </c>
      <c r="BF79" s="281">
        <f>Detailed!F78</f>
        <v>0</v>
      </c>
      <c r="BG79" s="263">
        <f>Detailed!G78</f>
        <v>0</v>
      </c>
      <c r="BH79" s="281">
        <f>Detailed!H78</f>
        <v>0</v>
      </c>
      <c r="BI79" s="282">
        <f>Detailed!I78</f>
        <v>0</v>
      </c>
      <c r="BJ79" s="281">
        <f>Detailed!J78</f>
        <v>0</v>
      </c>
      <c r="BK79" s="283">
        <f>Detailed!K78</f>
        <v>0</v>
      </c>
      <c r="BL79" s="266">
        <f>Detailed!L78</f>
        <v>0</v>
      </c>
      <c r="BM79" s="267">
        <f>Detailed!M78</f>
        <v>0</v>
      </c>
      <c r="BN79" s="264">
        <f>Detailed!N78</f>
        <v>0</v>
      </c>
      <c r="BO79" s="265">
        <f>Detailed!K78</f>
        <v>0</v>
      </c>
    </row>
    <row r="80" spans="1:67" ht="195.75" customHeight="1" thickBot="1">
      <c r="A80" s="193" t="s">
        <v>305</v>
      </c>
      <c r="B80" s="197">
        <f t="shared" si="30"/>
        <v>1</v>
      </c>
      <c r="C80" s="71">
        <f t="shared" si="41"/>
        <v>1</v>
      </c>
      <c r="D80" s="163">
        <v>1</v>
      </c>
      <c r="E80" s="136">
        <v>0</v>
      </c>
      <c r="F80" s="136">
        <v>1</v>
      </c>
      <c r="G80" s="136">
        <f t="shared" si="32"/>
        <v>1</v>
      </c>
      <c r="H80" s="136">
        <v>1</v>
      </c>
      <c r="I80" s="136">
        <v>0</v>
      </c>
      <c r="J80" s="136">
        <v>1</v>
      </c>
      <c r="K80" s="138">
        <v>0</v>
      </c>
      <c r="L80" s="154" t="s">
        <v>783</v>
      </c>
      <c r="M80" s="231">
        <v>1</v>
      </c>
      <c r="N80" s="165"/>
      <c r="O80" s="364">
        <v>0</v>
      </c>
      <c r="P80" s="166">
        <f t="shared" si="42"/>
        <v>1</v>
      </c>
      <c r="Q80" s="166">
        <f t="shared" si="43"/>
        <v>1</v>
      </c>
      <c r="R80" s="166">
        <f t="shared" si="44"/>
        <v>0</v>
      </c>
      <c r="S80" s="166">
        <f t="shared" si="33"/>
        <v>0</v>
      </c>
      <c r="T80" s="370">
        <f t="shared" si="34"/>
        <v>0</v>
      </c>
      <c r="U80" s="370">
        <f t="shared" si="45"/>
        <v>0</v>
      </c>
      <c r="V80" s="370">
        <f t="shared" si="46"/>
        <v>0</v>
      </c>
      <c r="W80" s="370">
        <f t="shared" si="47"/>
        <v>0</v>
      </c>
      <c r="X80" s="166">
        <f t="shared" si="48"/>
        <v>0</v>
      </c>
      <c r="Y80" s="163">
        <v>1</v>
      </c>
      <c r="Z80" s="136">
        <v>1</v>
      </c>
      <c r="AA80" s="136">
        <v>0</v>
      </c>
      <c r="AB80" s="136">
        <v>0</v>
      </c>
      <c r="AC80" s="136">
        <v>0</v>
      </c>
      <c r="AD80" s="136">
        <v>0</v>
      </c>
      <c r="AE80" s="136">
        <v>0</v>
      </c>
      <c r="AF80" s="138">
        <v>0</v>
      </c>
      <c r="AG80" s="151"/>
      <c r="AH80" s="151"/>
      <c r="AI80" s="135">
        <v>0</v>
      </c>
      <c r="AJ80" s="135">
        <f t="shared" si="35"/>
        <v>0</v>
      </c>
      <c r="AK80" s="135">
        <f t="shared" si="36"/>
        <v>0</v>
      </c>
      <c r="AL80" s="135">
        <f t="shared" si="49"/>
        <v>0</v>
      </c>
      <c r="AM80" s="135">
        <f t="shared" si="37"/>
        <v>0</v>
      </c>
      <c r="AN80" s="135">
        <f t="shared" si="29"/>
        <v>0</v>
      </c>
      <c r="AO80" s="135">
        <f t="shared" si="38"/>
        <v>0</v>
      </c>
      <c r="AP80" s="135">
        <f t="shared" si="39"/>
        <v>0</v>
      </c>
      <c r="AQ80" s="135">
        <f t="shared" si="21"/>
        <v>0</v>
      </c>
      <c r="AR80" s="135">
        <f t="shared" si="22"/>
        <v>0</v>
      </c>
      <c r="AS80" s="135">
        <f t="shared" si="40"/>
        <v>0</v>
      </c>
      <c r="AT80" s="163">
        <v>0</v>
      </c>
      <c r="AU80" s="137">
        <v>0</v>
      </c>
      <c r="AV80" s="136">
        <v>0</v>
      </c>
      <c r="AW80" s="136">
        <v>0</v>
      </c>
      <c r="AX80" s="136">
        <v>0</v>
      </c>
      <c r="AY80" s="136">
        <v>0</v>
      </c>
      <c r="AZ80" s="136">
        <v>0</v>
      </c>
      <c r="BA80" s="138">
        <v>0</v>
      </c>
      <c r="BB80" s="280">
        <f>Detailed!B79</f>
        <v>0</v>
      </c>
      <c r="BC80" s="297">
        <f>Detailed!C79</f>
        <v>29000000</v>
      </c>
      <c r="BD80" s="281">
        <f>Detailed!D79</f>
        <v>0</v>
      </c>
      <c r="BE80" s="282">
        <f>Detailed!E79</f>
        <v>29000000</v>
      </c>
      <c r="BF80" s="281">
        <f>Detailed!F79</f>
        <v>0</v>
      </c>
      <c r="BG80" s="263">
        <f>Detailed!G79</f>
        <v>0</v>
      </c>
      <c r="BH80" s="281">
        <f>Detailed!H79</f>
        <v>0</v>
      </c>
      <c r="BI80" s="282">
        <f>Detailed!I79</f>
        <v>0</v>
      </c>
      <c r="BJ80" s="281">
        <f>Detailed!J79</f>
        <v>0</v>
      </c>
      <c r="BK80" s="283">
        <f>Detailed!K79</f>
        <v>0</v>
      </c>
      <c r="BL80" s="266">
        <f>Detailed!L79</f>
        <v>0</v>
      </c>
      <c r="BM80" s="267">
        <f>Detailed!M79</f>
        <v>0</v>
      </c>
      <c r="BN80" s="264">
        <f>Detailed!N79</f>
        <v>0</v>
      </c>
      <c r="BO80" s="265">
        <f>Detailed!K79</f>
        <v>0</v>
      </c>
    </row>
    <row r="81" spans="1:170" ht="151.5" customHeight="1" thickBot="1">
      <c r="A81" s="193" t="s">
        <v>306</v>
      </c>
      <c r="B81" s="197">
        <f t="shared" si="30"/>
        <v>1</v>
      </c>
      <c r="C81" s="71">
        <f t="shared" si="41"/>
        <v>1</v>
      </c>
      <c r="D81" s="163">
        <v>1</v>
      </c>
      <c r="E81" s="136">
        <v>0</v>
      </c>
      <c r="F81" s="136">
        <v>1</v>
      </c>
      <c r="G81" s="136">
        <f t="shared" si="32"/>
        <v>1</v>
      </c>
      <c r="H81" s="136">
        <v>0</v>
      </c>
      <c r="I81" s="136">
        <v>1</v>
      </c>
      <c r="J81" s="136">
        <v>1</v>
      </c>
      <c r="K81" s="138">
        <v>0</v>
      </c>
      <c r="L81" s="154" t="s">
        <v>784</v>
      </c>
      <c r="M81" s="231">
        <v>1</v>
      </c>
      <c r="N81" s="165" t="s">
        <v>659</v>
      </c>
      <c r="O81" s="230">
        <v>0</v>
      </c>
      <c r="P81" s="166">
        <f t="shared" si="42"/>
        <v>1</v>
      </c>
      <c r="Q81" s="166">
        <f t="shared" si="43"/>
        <v>1</v>
      </c>
      <c r="R81" s="166">
        <f t="shared" si="44"/>
        <v>0</v>
      </c>
      <c r="S81" s="166">
        <f t="shared" si="33"/>
        <v>0</v>
      </c>
      <c r="T81" s="370">
        <f t="shared" si="34"/>
        <v>0</v>
      </c>
      <c r="U81" s="370">
        <f t="shared" si="45"/>
        <v>0</v>
      </c>
      <c r="V81" s="370">
        <f t="shared" si="46"/>
        <v>0</v>
      </c>
      <c r="W81" s="370">
        <f t="shared" si="47"/>
        <v>0</v>
      </c>
      <c r="X81" s="166">
        <f t="shared" si="48"/>
        <v>0</v>
      </c>
      <c r="Y81" s="163">
        <v>1</v>
      </c>
      <c r="Z81" s="136">
        <v>0</v>
      </c>
      <c r="AA81" s="136">
        <v>0</v>
      </c>
      <c r="AB81" s="136">
        <v>0</v>
      </c>
      <c r="AC81" s="136">
        <v>0</v>
      </c>
      <c r="AD81" s="136">
        <v>0</v>
      </c>
      <c r="AE81" s="136">
        <v>0</v>
      </c>
      <c r="AF81" s="138">
        <v>0</v>
      </c>
      <c r="AG81" s="151"/>
      <c r="AH81" s="151"/>
      <c r="AI81" s="135">
        <v>0</v>
      </c>
      <c r="AJ81" s="135">
        <f t="shared" si="35"/>
        <v>0</v>
      </c>
      <c r="AK81" s="135">
        <f t="shared" si="36"/>
        <v>0</v>
      </c>
      <c r="AL81" s="135">
        <f t="shared" si="49"/>
        <v>0</v>
      </c>
      <c r="AM81" s="135">
        <f t="shared" si="37"/>
        <v>0</v>
      </c>
      <c r="AN81" s="135">
        <f t="shared" si="29"/>
        <v>0</v>
      </c>
      <c r="AO81" s="135">
        <f t="shared" si="38"/>
        <v>0</v>
      </c>
      <c r="AP81" s="135">
        <f t="shared" si="39"/>
        <v>0</v>
      </c>
      <c r="AQ81" s="135">
        <f t="shared" si="21"/>
        <v>0</v>
      </c>
      <c r="AR81" s="135">
        <f t="shared" si="22"/>
        <v>0</v>
      </c>
      <c r="AS81" s="135">
        <f t="shared" si="40"/>
        <v>0</v>
      </c>
      <c r="AT81" s="163">
        <v>0</v>
      </c>
      <c r="AU81" s="137">
        <v>0</v>
      </c>
      <c r="AV81" s="136">
        <v>0</v>
      </c>
      <c r="AW81" s="136">
        <v>0</v>
      </c>
      <c r="AX81" s="136">
        <v>0</v>
      </c>
      <c r="AY81" s="136">
        <v>0</v>
      </c>
      <c r="AZ81" s="136">
        <v>0</v>
      </c>
      <c r="BA81" s="138">
        <v>0</v>
      </c>
      <c r="BB81" s="280">
        <f>Detailed!B80</f>
        <v>0</v>
      </c>
      <c r="BC81" s="297">
        <f>Detailed!C80</f>
        <v>0</v>
      </c>
      <c r="BD81" s="281">
        <f>Detailed!D80</f>
        <v>0</v>
      </c>
      <c r="BE81" s="282">
        <f>Detailed!E80</f>
        <v>0</v>
      </c>
      <c r="BF81" s="281">
        <f>Detailed!F80</f>
        <v>0</v>
      </c>
      <c r="BG81" s="263">
        <f>Detailed!G80</f>
        <v>0</v>
      </c>
      <c r="BH81" s="281">
        <f>Detailed!H80</f>
        <v>0</v>
      </c>
      <c r="BI81" s="282">
        <f>Detailed!I80</f>
        <v>0</v>
      </c>
      <c r="BJ81" s="281">
        <f>Detailed!J80</f>
        <v>0</v>
      </c>
      <c r="BK81" s="283">
        <f>Detailed!K80</f>
        <v>0</v>
      </c>
      <c r="BL81" s="266">
        <f>Detailed!L80</f>
        <v>0</v>
      </c>
      <c r="BM81" s="267">
        <f>Detailed!M80</f>
        <v>0</v>
      </c>
      <c r="BN81" s="264">
        <f>Detailed!N80</f>
        <v>0</v>
      </c>
      <c r="BO81" s="265">
        <f>Detailed!K80</f>
        <v>0</v>
      </c>
    </row>
    <row r="82" spans="1:170" ht="82.5" customHeight="1" thickBot="1">
      <c r="A82" s="193" t="s">
        <v>307</v>
      </c>
      <c r="B82" s="197">
        <f t="shared" si="30"/>
        <v>1</v>
      </c>
      <c r="C82" s="71">
        <f t="shared" si="41"/>
        <v>1</v>
      </c>
      <c r="D82" s="163">
        <v>1</v>
      </c>
      <c r="E82" s="136">
        <v>0</v>
      </c>
      <c r="F82" s="136">
        <v>0</v>
      </c>
      <c r="G82" s="136">
        <f t="shared" si="32"/>
        <v>0</v>
      </c>
      <c r="H82" s="136">
        <v>1</v>
      </c>
      <c r="I82" s="136">
        <v>1</v>
      </c>
      <c r="J82" s="136">
        <v>0</v>
      </c>
      <c r="K82" s="138">
        <v>0</v>
      </c>
      <c r="L82" s="154" t="s">
        <v>786</v>
      </c>
      <c r="M82" s="223">
        <v>0</v>
      </c>
      <c r="N82" s="165"/>
      <c r="O82" s="230">
        <v>0</v>
      </c>
      <c r="P82" s="166">
        <f t="shared" si="42"/>
        <v>0</v>
      </c>
      <c r="Q82" s="166">
        <f t="shared" si="43"/>
        <v>0</v>
      </c>
      <c r="R82" s="166">
        <f t="shared" si="44"/>
        <v>0</v>
      </c>
      <c r="S82" s="166">
        <f t="shared" si="33"/>
        <v>0</v>
      </c>
      <c r="T82" s="370">
        <f t="shared" si="34"/>
        <v>0</v>
      </c>
      <c r="U82" s="370">
        <f t="shared" si="45"/>
        <v>0</v>
      </c>
      <c r="V82" s="370">
        <f t="shared" si="46"/>
        <v>0</v>
      </c>
      <c r="W82" s="370">
        <f t="shared" si="47"/>
        <v>0</v>
      </c>
      <c r="X82" s="166">
        <f t="shared" si="48"/>
        <v>0</v>
      </c>
      <c r="Y82" s="163">
        <v>0</v>
      </c>
      <c r="Z82" s="136">
        <v>0</v>
      </c>
      <c r="AA82" s="136">
        <v>0</v>
      </c>
      <c r="AB82" s="136">
        <v>0</v>
      </c>
      <c r="AC82" s="136">
        <v>0</v>
      </c>
      <c r="AD82" s="136">
        <v>0</v>
      </c>
      <c r="AE82" s="136">
        <v>0</v>
      </c>
      <c r="AF82" s="138">
        <v>0</v>
      </c>
      <c r="AG82" s="144" t="s">
        <v>785</v>
      </c>
      <c r="AH82" s="151"/>
      <c r="AI82" s="135">
        <v>0</v>
      </c>
      <c r="AJ82" s="135">
        <f t="shared" si="35"/>
        <v>0</v>
      </c>
      <c r="AK82" s="135">
        <f t="shared" si="36"/>
        <v>0</v>
      </c>
      <c r="AL82" s="135">
        <f t="shared" si="49"/>
        <v>0</v>
      </c>
      <c r="AM82" s="135">
        <f t="shared" si="37"/>
        <v>0</v>
      </c>
      <c r="AN82" s="135">
        <f t="shared" si="29"/>
        <v>1</v>
      </c>
      <c r="AO82" s="135">
        <f t="shared" si="38"/>
        <v>0</v>
      </c>
      <c r="AP82" s="135">
        <f t="shared" si="39"/>
        <v>1</v>
      </c>
      <c r="AQ82" s="135">
        <f t="shared" si="21"/>
        <v>1</v>
      </c>
      <c r="AR82" s="135">
        <f t="shared" si="22"/>
        <v>0</v>
      </c>
      <c r="AS82" s="135">
        <f t="shared" si="40"/>
        <v>0</v>
      </c>
      <c r="AT82" s="163">
        <v>1</v>
      </c>
      <c r="AU82" s="137">
        <v>0</v>
      </c>
      <c r="AV82" s="136">
        <v>0</v>
      </c>
      <c r="AW82" s="136">
        <v>0</v>
      </c>
      <c r="AX82" s="136">
        <v>0</v>
      </c>
      <c r="AY82" s="136">
        <v>0</v>
      </c>
      <c r="AZ82" s="136">
        <v>0</v>
      </c>
      <c r="BA82" s="138">
        <v>0</v>
      </c>
      <c r="BB82" s="280">
        <f>Detailed!B81</f>
        <v>0</v>
      </c>
      <c r="BC82" s="297">
        <f>Detailed!C81</f>
        <v>0</v>
      </c>
      <c r="BD82" s="281">
        <f>Detailed!D81</f>
        <v>0</v>
      </c>
      <c r="BE82" s="282">
        <f>Detailed!E81</f>
        <v>0</v>
      </c>
      <c r="BF82" s="281">
        <f>Detailed!F81</f>
        <v>0</v>
      </c>
      <c r="BG82" s="263">
        <f>Detailed!G81</f>
        <v>0</v>
      </c>
      <c r="BH82" s="281">
        <f>Detailed!H81</f>
        <v>0</v>
      </c>
      <c r="BI82" s="282">
        <f>Detailed!I81</f>
        <v>0</v>
      </c>
      <c r="BJ82" s="281">
        <f>Detailed!J81</f>
        <v>0</v>
      </c>
      <c r="BK82" s="283">
        <f>Detailed!K81</f>
        <v>0</v>
      </c>
      <c r="BL82" s="266">
        <f>Detailed!L81</f>
        <v>0</v>
      </c>
      <c r="BM82" s="267">
        <f>Detailed!M81</f>
        <v>0</v>
      </c>
      <c r="BN82" s="264">
        <f>Detailed!N81</f>
        <v>0</v>
      </c>
      <c r="BO82" s="265">
        <f>Detailed!K81</f>
        <v>0</v>
      </c>
    </row>
    <row r="83" spans="1:170" ht="120" customHeight="1" thickBot="1">
      <c r="A83" s="193" t="s">
        <v>308</v>
      </c>
      <c r="B83" s="197">
        <f t="shared" si="30"/>
        <v>1</v>
      </c>
      <c r="C83" s="71">
        <f t="shared" si="41"/>
        <v>1</v>
      </c>
      <c r="D83" s="163">
        <v>1</v>
      </c>
      <c r="E83" s="136">
        <v>0</v>
      </c>
      <c r="F83" s="136">
        <v>1</v>
      </c>
      <c r="G83" s="136">
        <f t="shared" si="32"/>
        <v>1</v>
      </c>
      <c r="H83" s="136">
        <v>1</v>
      </c>
      <c r="I83" s="136">
        <v>1</v>
      </c>
      <c r="J83" s="136">
        <v>1</v>
      </c>
      <c r="K83" s="138">
        <v>0</v>
      </c>
      <c r="L83" s="154" t="s">
        <v>788</v>
      </c>
      <c r="M83" s="231">
        <v>1</v>
      </c>
      <c r="N83" s="165"/>
      <c r="O83" s="230">
        <v>0</v>
      </c>
      <c r="P83" s="166">
        <f t="shared" si="42"/>
        <v>1</v>
      </c>
      <c r="Q83" s="166">
        <f t="shared" si="43"/>
        <v>1</v>
      </c>
      <c r="R83" s="166">
        <f t="shared" si="44"/>
        <v>0</v>
      </c>
      <c r="S83" s="166">
        <f t="shared" si="33"/>
        <v>0</v>
      </c>
      <c r="T83" s="370">
        <f t="shared" si="34"/>
        <v>0</v>
      </c>
      <c r="U83" s="370">
        <f t="shared" si="45"/>
        <v>0</v>
      </c>
      <c r="V83" s="370">
        <f t="shared" si="46"/>
        <v>0</v>
      </c>
      <c r="W83" s="370">
        <f t="shared" si="47"/>
        <v>0</v>
      </c>
      <c r="X83" s="166">
        <f t="shared" si="48"/>
        <v>0</v>
      </c>
      <c r="Y83" s="163">
        <v>1</v>
      </c>
      <c r="Z83" s="136">
        <v>0</v>
      </c>
      <c r="AA83" s="136">
        <v>0</v>
      </c>
      <c r="AB83" s="136">
        <v>0</v>
      </c>
      <c r="AC83" s="136">
        <v>0</v>
      </c>
      <c r="AD83" s="136">
        <v>0</v>
      </c>
      <c r="AE83" s="136">
        <v>0</v>
      </c>
      <c r="AF83" s="138">
        <v>0</v>
      </c>
      <c r="AG83" s="144" t="s">
        <v>787</v>
      </c>
      <c r="AH83" s="151"/>
      <c r="AI83" s="135">
        <v>0</v>
      </c>
      <c r="AJ83" s="135">
        <f t="shared" si="35"/>
        <v>0</v>
      </c>
      <c r="AK83" s="135">
        <f t="shared" si="36"/>
        <v>0</v>
      </c>
      <c r="AL83" s="135">
        <f t="shared" si="49"/>
        <v>0</v>
      </c>
      <c r="AM83" s="135">
        <f t="shared" si="37"/>
        <v>0</v>
      </c>
      <c r="AN83" s="135">
        <f t="shared" si="29"/>
        <v>1</v>
      </c>
      <c r="AO83" s="135">
        <f t="shared" si="38"/>
        <v>0</v>
      </c>
      <c r="AP83" s="135">
        <f t="shared" si="39"/>
        <v>1</v>
      </c>
      <c r="AQ83" s="135">
        <f t="shared" si="21"/>
        <v>1</v>
      </c>
      <c r="AR83" s="135">
        <f t="shared" si="22"/>
        <v>0</v>
      </c>
      <c r="AS83" s="135">
        <f t="shared" si="40"/>
        <v>0</v>
      </c>
      <c r="AT83" s="163">
        <v>1</v>
      </c>
      <c r="AU83" s="137">
        <v>0</v>
      </c>
      <c r="AV83" s="136">
        <v>0</v>
      </c>
      <c r="AW83" s="136">
        <v>0</v>
      </c>
      <c r="AX83" s="136">
        <v>0</v>
      </c>
      <c r="AY83" s="136">
        <v>0</v>
      </c>
      <c r="AZ83" s="136">
        <v>0</v>
      </c>
      <c r="BA83" s="138">
        <v>0</v>
      </c>
      <c r="BB83" s="280">
        <f>Detailed!B82</f>
        <v>0</v>
      </c>
      <c r="BC83" s="297">
        <f>Detailed!C82</f>
        <v>0</v>
      </c>
      <c r="BD83" s="281">
        <f>Detailed!D82</f>
        <v>0</v>
      </c>
      <c r="BE83" s="282">
        <f>Detailed!E82</f>
        <v>0</v>
      </c>
      <c r="BF83" s="281">
        <f>Detailed!F82</f>
        <v>0</v>
      </c>
      <c r="BG83" s="263">
        <f>Detailed!G82</f>
        <v>0</v>
      </c>
      <c r="BH83" s="281">
        <f>Detailed!H82</f>
        <v>0</v>
      </c>
      <c r="BI83" s="282">
        <f>Detailed!I82</f>
        <v>0</v>
      </c>
      <c r="BJ83" s="281">
        <f>Detailed!J82</f>
        <v>0</v>
      </c>
      <c r="BK83" s="283">
        <f>Detailed!K82</f>
        <v>0</v>
      </c>
      <c r="BL83" s="266">
        <f>Detailed!L82</f>
        <v>0</v>
      </c>
      <c r="BM83" s="267">
        <f>Detailed!M82</f>
        <v>0</v>
      </c>
      <c r="BN83" s="264">
        <f>Detailed!N82</f>
        <v>0</v>
      </c>
      <c r="BO83" s="265">
        <f>Detailed!K82</f>
        <v>0</v>
      </c>
    </row>
    <row r="84" spans="1:170" ht="155.25" customHeight="1" thickBot="1">
      <c r="A84" s="193" t="s">
        <v>309</v>
      </c>
      <c r="B84" s="197">
        <f t="shared" si="30"/>
        <v>1</v>
      </c>
      <c r="C84" s="71">
        <f t="shared" si="41"/>
        <v>1</v>
      </c>
      <c r="D84" s="163">
        <v>1</v>
      </c>
      <c r="E84" s="136">
        <v>0</v>
      </c>
      <c r="F84" s="136">
        <v>1</v>
      </c>
      <c r="G84" s="136">
        <f t="shared" si="32"/>
        <v>1</v>
      </c>
      <c r="H84" s="136">
        <v>0</v>
      </c>
      <c r="I84" s="136">
        <v>1</v>
      </c>
      <c r="J84" s="136">
        <v>1</v>
      </c>
      <c r="K84" s="138">
        <v>0</v>
      </c>
      <c r="L84" s="154" t="s">
        <v>789</v>
      </c>
      <c r="M84" s="231">
        <v>1</v>
      </c>
      <c r="N84" s="165"/>
      <c r="O84" s="230">
        <v>0</v>
      </c>
      <c r="P84" s="166">
        <f t="shared" si="42"/>
        <v>1</v>
      </c>
      <c r="Q84" s="166">
        <f t="shared" si="43"/>
        <v>1</v>
      </c>
      <c r="R84" s="166">
        <f t="shared" si="44"/>
        <v>0</v>
      </c>
      <c r="S84" s="166">
        <f t="shared" si="33"/>
        <v>0</v>
      </c>
      <c r="T84" s="370">
        <f t="shared" si="34"/>
        <v>0</v>
      </c>
      <c r="U84" s="370">
        <f t="shared" si="45"/>
        <v>0</v>
      </c>
      <c r="V84" s="370">
        <f t="shared" si="46"/>
        <v>0</v>
      </c>
      <c r="W84" s="370">
        <f t="shared" si="47"/>
        <v>0</v>
      </c>
      <c r="X84" s="166">
        <f t="shared" si="48"/>
        <v>0</v>
      </c>
      <c r="Y84" s="163">
        <v>0</v>
      </c>
      <c r="Z84" s="136">
        <v>0</v>
      </c>
      <c r="AA84" s="136">
        <v>0</v>
      </c>
      <c r="AB84" s="136">
        <v>0</v>
      </c>
      <c r="AC84" s="136">
        <v>1</v>
      </c>
      <c r="AD84" s="136">
        <v>0</v>
      </c>
      <c r="AE84" s="136">
        <v>0</v>
      </c>
      <c r="AF84" s="138">
        <v>0</v>
      </c>
      <c r="AG84" s="151"/>
      <c r="AH84" s="151"/>
      <c r="AI84" s="135">
        <v>0</v>
      </c>
      <c r="AJ84" s="135">
        <f t="shared" si="35"/>
        <v>0</v>
      </c>
      <c r="AK84" s="135">
        <f t="shared" si="36"/>
        <v>0</v>
      </c>
      <c r="AL84" s="135">
        <f t="shared" si="49"/>
        <v>0</v>
      </c>
      <c r="AM84" s="135">
        <f t="shared" si="37"/>
        <v>0</v>
      </c>
      <c r="AN84" s="135">
        <f t="shared" si="29"/>
        <v>0</v>
      </c>
      <c r="AO84" s="135">
        <f t="shared" si="38"/>
        <v>0</v>
      </c>
      <c r="AP84" s="135">
        <f t="shared" si="39"/>
        <v>0</v>
      </c>
      <c r="AQ84" s="135">
        <f t="shared" si="21"/>
        <v>0</v>
      </c>
      <c r="AR84" s="135">
        <f t="shared" si="22"/>
        <v>0</v>
      </c>
      <c r="AS84" s="135">
        <f t="shared" si="40"/>
        <v>0</v>
      </c>
      <c r="AT84" s="163">
        <v>0</v>
      </c>
      <c r="AU84" s="137">
        <v>0</v>
      </c>
      <c r="AV84" s="136">
        <v>0</v>
      </c>
      <c r="AW84" s="136">
        <v>0</v>
      </c>
      <c r="AX84" s="136">
        <v>0</v>
      </c>
      <c r="AY84" s="136">
        <v>0</v>
      </c>
      <c r="AZ84" s="136">
        <v>0</v>
      </c>
      <c r="BA84" s="138">
        <v>0</v>
      </c>
      <c r="BB84" s="280">
        <f>Detailed!B83</f>
        <v>0</v>
      </c>
      <c r="BC84" s="297">
        <f>Detailed!C83</f>
        <v>7080</v>
      </c>
      <c r="BD84" s="281">
        <f>Detailed!D83</f>
        <v>0</v>
      </c>
      <c r="BE84" s="282">
        <f>Detailed!E83</f>
        <v>7080</v>
      </c>
      <c r="BF84" s="281">
        <f>Detailed!F83</f>
        <v>0</v>
      </c>
      <c r="BG84" s="263">
        <f>Detailed!G83</f>
        <v>0</v>
      </c>
      <c r="BH84" s="281">
        <f>Detailed!H83</f>
        <v>0</v>
      </c>
      <c r="BI84" s="282">
        <f>Detailed!I83</f>
        <v>0</v>
      </c>
      <c r="BJ84" s="281">
        <f>Detailed!J83</f>
        <v>0</v>
      </c>
      <c r="BK84" s="283">
        <f>Detailed!K83</f>
        <v>0</v>
      </c>
      <c r="BL84" s="266">
        <f>Detailed!L83</f>
        <v>0</v>
      </c>
      <c r="BM84" s="267">
        <f>Detailed!M83</f>
        <v>0</v>
      </c>
      <c r="BN84" s="264">
        <f>Detailed!N83</f>
        <v>0</v>
      </c>
      <c r="BO84" s="265">
        <f>Detailed!K83</f>
        <v>0</v>
      </c>
    </row>
    <row r="85" spans="1:170" ht="72" customHeight="1" thickBot="1">
      <c r="A85" s="193" t="s">
        <v>310</v>
      </c>
      <c r="B85" s="197">
        <f t="shared" si="30"/>
        <v>1</v>
      </c>
      <c r="C85" s="71">
        <f t="shared" si="41"/>
        <v>1</v>
      </c>
      <c r="D85" s="163">
        <v>1</v>
      </c>
      <c r="E85" s="136">
        <v>0</v>
      </c>
      <c r="F85" s="136">
        <v>0</v>
      </c>
      <c r="G85" s="136">
        <f t="shared" si="32"/>
        <v>0</v>
      </c>
      <c r="H85" s="136">
        <v>0</v>
      </c>
      <c r="I85" s="136">
        <v>0</v>
      </c>
      <c r="J85" s="136">
        <v>0</v>
      </c>
      <c r="K85" s="138">
        <v>1</v>
      </c>
      <c r="L85" s="154"/>
      <c r="M85" s="223">
        <v>0</v>
      </c>
      <c r="N85" s="165" t="s">
        <v>790</v>
      </c>
      <c r="O85" s="230">
        <v>0</v>
      </c>
      <c r="P85" s="166">
        <f t="shared" si="42"/>
        <v>0</v>
      </c>
      <c r="Q85" s="166">
        <f t="shared" si="43"/>
        <v>0</v>
      </c>
      <c r="R85" s="166">
        <f t="shared" si="44"/>
        <v>0</v>
      </c>
      <c r="S85" s="166">
        <f t="shared" si="33"/>
        <v>1</v>
      </c>
      <c r="T85" s="370">
        <f t="shared" si="34"/>
        <v>0</v>
      </c>
      <c r="U85" s="370">
        <f t="shared" si="45"/>
        <v>0</v>
      </c>
      <c r="V85" s="370">
        <f t="shared" si="46"/>
        <v>1</v>
      </c>
      <c r="W85" s="370">
        <f t="shared" si="47"/>
        <v>0</v>
      </c>
      <c r="X85" s="166">
        <f t="shared" si="48"/>
        <v>1</v>
      </c>
      <c r="Y85" s="163">
        <v>0</v>
      </c>
      <c r="Z85" s="136">
        <v>0</v>
      </c>
      <c r="AA85" s="136">
        <v>0</v>
      </c>
      <c r="AB85" s="136">
        <v>0</v>
      </c>
      <c r="AC85" s="136">
        <v>0</v>
      </c>
      <c r="AD85" s="136">
        <v>0</v>
      </c>
      <c r="AE85" s="136">
        <v>0</v>
      </c>
      <c r="AF85" s="138">
        <v>0</v>
      </c>
      <c r="AG85" s="151"/>
      <c r="AH85" s="151"/>
      <c r="AI85" s="135">
        <v>0</v>
      </c>
      <c r="AJ85" s="135">
        <f t="shared" si="35"/>
        <v>0</v>
      </c>
      <c r="AK85" s="135">
        <f t="shared" si="36"/>
        <v>0</v>
      </c>
      <c r="AL85" s="135">
        <f t="shared" si="49"/>
        <v>0</v>
      </c>
      <c r="AM85" s="135">
        <f t="shared" si="37"/>
        <v>0</v>
      </c>
      <c r="AN85" s="135">
        <f t="shared" si="29"/>
        <v>0</v>
      </c>
      <c r="AO85" s="135">
        <f t="shared" si="38"/>
        <v>0</v>
      </c>
      <c r="AP85" s="135">
        <f t="shared" si="39"/>
        <v>0</v>
      </c>
      <c r="AQ85" s="135">
        <f t="shared" si="21"/>
        <v>0</v>
      </c>
      <c r="AR85" s="135">
        <f t="shared" si="22"/>
        <v>0</v>
      </c>
      <c r="AS85" s="135">
        <f t="shared" si="40"/>
        <v>0</v>
      </c>
      <c r="AT85" s="163">
        <v>0</v>
      </c>
      <c r="AU85" s="137">
        <v>0</v>
      </c>
      <c r="AV85" s="136">
        <v>0</v>
      </c>
      <c r="AW85" s="136">
        <v>0</v>
      </c>
      <c r="AX85" s="136">
        <v>0</v>
      </c>
      <c r="AY85" s="136">
        <v>0</v>
      </c>
      <c r="AZ85" s="136">
        <v>0</v>
      </c>
      <c r="BA85" s="138">
        <v>0</v>
      </c>
      <c r="BB85" s="280">
        <f>Detailed!B84</f>
        <v>0</v>
      </c>
      <c r="BC85" s="297">
        <f>Detailed!C84</f>
        <v>0</v>
      </c>
      <c r="BD85" s="281">
        <f>Detailed!D84</f>
        <v>0</v>
      </c>
      <c r="BE85" s="282">
        <f>Detailed!E84</f>
        <v>0</v>
      </c>
      <c r="BF85" s="281">
        <f>Detailed!F84</f>
        <v>0</v>
      </c>
      <c r="BG85" s="263">
        <f>Detailed!G84</f>
        <v>0</v>
      </c>
      <c r="BH85" s="281">
        <f>Detailed!H84</f>
        <v>0</v>
      </c>
      <c r="BI85" s="282">
        <f>Detailed!I84</f>
        <v>0</v>
      </c>
      <c r="BJ85" s="281">
        <f>Detailed!J84</f>
        <v>0</v>
      </c>
      <c r="BK85" s="283">
        <f>Detailed!K84</f>
        <v>0</v>
      </c>
      <c r="BL85" s="266">
        <f>Detailed!L84</f>
        <v>0</v>
      </c>
      <c r="BM85" s="267">
        <f>Detailed!M84</f>
        <v>0</v>
      </c>
      <c r="BN85" s="264">
        <f>Detailed!N84</f>
        <v>0</v>
      </c>
      <c r="BO85" s="265">
        <f>Detailed!K84</f>
        <v>0</v>
      </c>
    </row>
    <row r="86" spans="1:170" ht="71.25" customHeight="1" thickBot="1">
      <c r="A86" s="193" t="s">
        <v>311</v>
      </c>
      <c r="B86" s="197">
        <f t="shared" si="30"/>
        <v>1</v>
      </c>
      <c r="C86" s="71">
        <f t="shared" si="41"/>
        <v>1</v>
      </c>
      <c r="D86" s="163">
        <v>1</v>
      </c>
      <c r="E86" s="136">
        <v>0</v>
      </c>
      <c r="F86" s="136">
        <v>0</v>
      </c>
      <c r="G86" s="136">
        <f t="shared" si="32"/>
        <v>0</v>
      </c>
      <c r="H86" s="136">
        <v>1</v>
      </c>
      <c r="I86" s="136">
        <v>1</v>
      </c>
      <c r="J86" s="136">
        <v>1</v>
      </c>
      <c r="K86" s="138">
        <v>0</v>
      </c>
      <c r="L86" s="154" t="s">
        <v>791</v>
      </c>
      <c r="M86" s="223">
        <v>0</v>
      </c>
      <c r="N86" s="165"/>
      <c r="O86" s="230">
        <v>0</v>
      </c>
      <c r="P86" s="166">
        <f t="shared" si="42"/>
        <v>0</v>
      </c>
      <c r="Q86" s="166">
        <f t="shared" si="43"/>
        <v>0</v>
      </c>
      <c r="R86" s="166">
        <f t="shared" si="44"/>
        <v>0</v>
      </c>
      <c r="S86" s="166">
        <f t="shared" si="33"/>
        <v>1</v>
      </c>
      <c r="T86" s="370">
        <f t="shared" si="34"/>
        <v>1</v>
      </c>
      <c r="U86" s="370">
        <f t="shared" si="45"/>
        <v>1</v>
      </c>
      <c r="V86" s="370">
        <f t="shared" si="46"/>
        <v>0</v>
      </c>
      <c r="W86" s="370">
        <f t="shared" si="47"/>
        <v>0</v>
      </c>
      <c r="X86" s="166">
        <f t="shared" si="48"/>
        <v>0</v>
      </c>
      <c r="Y86" s="163">
        <v>0</v>
      </c>
      <c r="Z86" s="136">
        <v>0</v>
      </c>
      <c r="AA86" s="136">
        <v>0</v>
      </c>
      <c r="AB86" s="136">
        <v>0</v>
      </c>
      <c r="AC86" s="136">
        <v>0</v>
      </c>
      <c r="AD86" s="136">
        <v>0</v>
      </c>
      <c r="AE86" s="136">
        <v>0</v>
      </c>
      <c r="AF86" s="138">
        <v>0</v>
      </c>
      <c r="AG86" s="151"/>
      <c r="AH86" s="151"/>
      <c r="AI86" s="135">
        <v>0</v>
      </c>
      <c r="AJ86" s="135">
        <f t="shared" si="35"/>
        <v>0</v>
      </c>
      <c r="AK86" s="135">
        <f t="shared" si="36"/>
        <v>0</v>
      </c>
      <c r="AL86" s="135">
        <f t="shared" si="49"/>
        <v>0</v>
      </c>
      <c r="AM86" s="135">
        <f t="shared" si="37"/>
        <v>0</v>
      </c>
      <c r="AN86" s="135">
        <f t="shared" si="29"/>
        <v>0</v>
      </c>
      <c r="AO86" s="135">
        <f t="shared" si="38"/>
        <v>0</v>
      </c>
      <c r="AP86" s="135">
        <f t="shared" si="39"/>
        <v>0</v>
      </c>
      <c r="AQ86" s="135">
        <f t="shared" si="21"/>
        <v>0</v>
      </c>
      <c r="AR86" s="135">
        <f t="shared" si="22"/>
        <v>0</v>
      </c>
      <c r="AS86" s="135">
        <f t="shared" si="40"/>
        <v>0</v>
      </c>
      <c r="AT86" s="163">
        <v>0</v>
      </c>
      <c r="AU86" s="137">
        <v>0</v>
      </c>
      <c r="AV86" s="136">
        <v>0</v>
      </c>
      <c r="AW86" s="136">
        <v>0</v>
      </c>
      <c r="AX86" s="136">
        <v>0</v>
      </c>
      <c r="AY86" s="136">
        <v>0</v>
      </c>
      <c r="AZ86" s="136">
        <v>0</v>
      </c>
      <c r="BA86" s="138">
        <v>0</v>
      </c>
      <c r="BB86" s="280">
        <f>Detailed!B85</f>
        <v>0</v>
      </c>
      <c r="BC86" s="297">
        <f>Detailed!C85</f>
        <v>0</v>
      </c>
      <c r="BD86" s="281">
        <f>Detailed!D85</f>
        <v>0</v>
      </c>
      <c r="BE86" s="282">
        <f>Detailed!E85</f>
        <v>0</v>
      </c>
      <c r="BF86" s="281">
        <f>Detailed!F85</f>
        <v>0</v>
      </c>
      <c r="BG86" s="263">
        <f>Detailed!G85</f>
        <v>0</v>
      </c>
      <c r="BH86" s="281">
        <f>Detailed!H85</f>
        <v>0</v>
      </c>
      <c r="BI86" s="282">
        <f>Detailed!I85</f>
        <v>0</v>
      </c>
      <c r="BJ86" s="281">
        <f>Detailed!J85</f>
        <v>0</v>
      </c>
      <c r="BK86" s="283">
        <f>Detailed!K85</f>
        <v>0</v>
      </c>
      <c r="BL86" s="266">
        <f>Detailed!L85</f>
        <v>0</v>
      </c>
      <c r="BM86" s="267">
        <f>Detailed!M85</f>
        <v>0</v>
      </c>
      <c r="BN86" s="264">
        <f>Detailed!N85</f>
        <v>0</v>
      </c>
      <c r="BO86" s="265">
        <f>Detailed!K85</f>
        <v>0</v>
      </c>
    </row>
    <row r="87" spans="1:170" ht="209.25" customHeight="1" thickBot="1">
      <c r="A87" s="193" t="s">
        <v>312</v>
      </c>
      <c r="B87" s="197">
        <f t="shared" si="30"/>
        <v>1</v>
      </c>
      <c r="C87" s="71">
        <f t="shared" si="41"/>
        <v>1</v>
      </c>
      <c r="D87" s="163">
        <v>0</v>
      </c>
      <c r="E87" s="136">
        <v>0</v>
      </c>
      <c r="F87" s="136">
        <v>1</v>
      </c>
      <c r="G87" s="136">
        <f t="shared" si="32"/>
        <v>0</v>
      </c>
      <c r="H87" s="136">
        <v>0</v>
      </c>
      <c r="I87" s="136">
        <v>1</v>
      </c>
      <c r="J87" s="136">
        <v>1</v>
      </c>
      <c r="K87" s="138">
        <v>1</v>
      </c>
      <c r="L87" s="228" t="s">
        <v>794</v>
      </c>
      <c r="M87" s="229">
        <v>0</v>
      </c>
      <c r="N87" s="165" t="s">
        <v>792</v>
      </c>
      <c r="O87" s="230">
        <v>0</v>
      </c>
      <c r="P87" s="166">
        <f t="shared" si="42"/>
        <v>0</v>
      </c>
      <c r="Q87" s="166">
        <f t="shared" si="43"/>
        <v>0</v>
      </c>
      <c r="R87" s="166">
        <f t="shared" si="44"/>
        <v>0</v>
      </c>
      <c r="S87" s="166">
        <f t="shared" si="33"/>
        <v>1</v>
      </c>
      <c r="T87" s="370">
        <f t="shared" si="34"/>
        <v>1</v>
      </c>
      <c r="U87" s="370">
        <f t="shared" si="45"/>
        <v>0</v>
      </c>
      <c r="V87" s="370">
        <f t="shared" si="46"/>
        <v>0</v>
      </c>
      <c r="W87" s="370">
        <f t="shared" si="47"/>
        <v>1</v>
      </c>
      <c r="X87" s="166">
        <f t="shared" si="48"/>
        <v>1</v>
      </c>
      <c r="Y87" s="163">
        <v>1</v>
      </c>
      <c r="Z87" s="136">
        <v>1</v>
      </c>
      <c r="AA87" s="136">
        <v>0</v>
      </c>
      <c r="AB87" s="136">
        <v>1</v>
      </c>
      <c r="AC87" s="136">
        <v>0</v>
      </c>
      <c r="AD87" s="136">
        <v>1</v>
      </c>
      <c r="AE87" s="136">
        <v>0</v>
      </c>
      <c r="AF87" s="138">
        <v>0</v>
      </c>
      <c r="AG87" s="164" t="s">
        <v>793</v>
      </c>
      <c r="AH87" s="151"/>
      <c r="AI87" s="135">
        <v>0</v>
      </c>
      <c r="AJ87" s="135">
        <f t="shared" si="35"/>
        <v>0</v>
      </c>
      <c r="AK87" s="135">
        <f t="shared" si="36"/>
        <v>0</v>
      </c>
      <c r="AL87" s="135">
        <f t="shared" si="49"/>
        <v>0</v>
      </c>
      <c r="AM87" s="135">
        <f t="shared" si="37"/>
        <v>0</v>
      </c>
      <c r="AN87" s="135">
        <f t="shared" si="29"/>
        <v>1</v>
      </c>
      <c r="AO87" s="135">
        <f t="shared" si="38"/>
        <v>0</v>
      </c>
      <c r="AP87" s="135">
        <f t="shared" si="39"/>
        <v>1</v>
      </c>
      <c r="AQ87" s="135">
        <f t="shared" si="21"/>
        <v>1</v>
      </c>
      <c r="AR87" s="135">
        <f t="shared" si="22"/>
        <v>0</v>
      </c>
      <c r="AS87" s="135">
        <f t="shared" si="40"/>
        <v>0</v>
      </c>
      <c r="AT87" s="163">
        <v>1</v>
      </c>
      <c r="AU87" s="137">
        <v>0</v>
      </c>
      <c r="AV87" s="136">
        <v>0</v>
      </c>
      <c r="AW87" s="136">
        <v>0</v>
      </c>
      <c r="AX87" s="136">
        <v>0</v>
      </c>
      <c r="AY87" s="136">
        <v>0</v>
      </c>
      <c r="AZ87" s="136">
        <v>0</v>
      </c>
      <c r="BA87" s="138">
        <v>0</v>
      </c>
      <c r="BB87" s="280">
        <f>Detailed!B86</f>
        <v>0</v>
      </c>
      <c r="BC87" s="297">
        <f>Detailed!C86</f>
        <v>0</v>
      </c>
      <c r="BD87" s="281">
        <f>Detailed!D86</f>
        <v>0</v>
      </c>
      <c r="BE87" s="282">
        <f>Detailed!E86</f>
        <v>0</v>
      </c>
      <c r="BF87" s="281">
        <f>Detailed!F86</f>
        <v>0</v>
      </c>
      <c r="BG87" s="263">
        <f>Detailed!G86</f>
        <v>0</v>
      </c>
      <c r="BH87" s="281">
        <f>Detailed!H86</f>
        <v>0</v>
      </c>
      <c r="BI87" s="282">
        <f>Detailed!I86</f>
        <v>0</v>
      </c>
      <c r="BJ87" s="281">
        <f>Detailed!J86</f>
        <v>0</v>
      </c>
      <c r="BK87" s="283">
        <f>Detailed!K86</f>
        <v>0</v>
      </c>
      <c r="BL87" s="266">
        <f>Detailed!L86</f>
        <v>0</v>
      </c>
      <c r="BM87" s="267">
        <f>Detailed!M86</f>
        <v>0</v>
      </c>
      <c r="BN87" s="264">
        <f>Detailed!N86</f>
        <v>0</v>
      </c>
      <c r="BO87" s="265">
        <f>Detailed!K86</f>
        <v>0</v>
      </c>
    </row>
    <row r="88" spans="1:170" ht="102.75" thickBot="1">
      <c r="A88" s="193" t="s">
        <v>313</v>
      </c>
      <c r="B88" s="197">
        <f t="shared" si="30"/>
        <v>1</v>
      </c>
      <c r="C88" s="71">
        <f t="shared" si="41"/>
        <v>1</v>
      </c>
      <c r="D88" s="163">
        <v>1</v>
      </c>
      <c r="E88" s="136">
        <v>0</v>
      </c>
      <c r="F88" s="136">
        <v>0</v>
      </c>
      <c r="G88" s="136">
        <f t="shared" si="32"/>
        <v>0</v>
      </c>
      <c r="H88" s="136">
        <v>1</v>
      </c>
      <c r="I88" s="136">
        <v>1</v>
      </c>
      <c r="J88" s="136">
        <v>1</v>
      </c>
      <c r="K88" s="138">
        <v>1</v>
      </c>
      <c r="L88" s="154" t="s">
        <v>796</v>
      </c>
      <c r="M88" s="223">
        <v>0</v>
      </c>
      <c r="N88" s="165" t="s">
        <v>795</v>
      </c>
      <c r="O88" s="230">
        <v>0</v>
      </c>
      <c r="P88" s="166">
        <f t="shared" si="42"/>
        <v>0</v>
      </c>
      <c r="Q88" s="166">
        <f t="shared" si="43"/>
        <v>0</v>
      </c>
      <c r="R88" s="166">
        <f t="shared" si="44"/>
        <v>0</v>
      </c>
      <c r="S88" s="166">
        <f t="shared" si="33"/>
        <v>1</v>
      </c>
      <c r="T88" s="370">
        <f t="shared" si="34"/>
        <v>1</v>
      </c>
      <c r="U88" s="370">
        <f t="shared" si="45"/>
        <v>0</v>
      </c>
      <c r="V88" s="370">
        <f t="shared" si="46"/>
        <v>0</v>
      </c>
      <c r="W88" s="370">
        <f t="shared" si="47"/>
        <v>1</v>
      </c>
      <c r="X88" s="166">
        <f t="shared" si="48"/>
        <v>1</v>
      </c>
      <c r="Y88" s="163">
        <v>1</v>
      </c>
      <c r="Z88" s="136">
        <v>0</v>
      </c>
      <c r="AA88" s="136">
        <v>0</v>
      </c>
      <c r="AB88" s="136">
        <v>0</v>
      </c>
      <c r="AC88" s="136">
        <v>0</v>
      </c>
      <c r="AD88" s="136">
        <v>0</v>
      </c>
      <c r="AE88" s="136">
        <v>0</v>
      </c>
      <c r="AF88" s="138">
        <v>0</v>
      </c>
      <c r="AG88" s="151"/>
      <c r="AH88" s="151"/>
      <c r="AI88" s="135">
        <v>0</v>
      </c>
      <c r="AJ88" s="135">
        <f t="shared" si="35"/>
        <v>0</v>
      </c>
      <c r="AK88" s="135">
        <f t="shared" si="36"/>
        <v>0</v>
      </c>
      <c r="AL88" s="135">
        <f t="shared" si="49"/>
        <v>0</v>
      </c>
      <c r="AM88" s="135">
        <f t="shared" si="37"/>
        <v>0</v>
      </c>
      <c r="AN88" s="135">
        <f t="shared" si="29"/>
        <v>0</v>
      </c>
      <c r="AO88" s="135">
        <f t="shared" si="38"/>
        <v>0</v>
      </c>
      <c r="AP88" s="135">
        <f t="shared" si="39"/>
        <v>0</v>
      </c>
      <c r="AQ88" s="135">
        <f t="shared" si="21"/>
        <v>0</v>
      </c>
      <c r="AR88" s="135">
        <f t="shared" si="22"/>
        <v>0</v>
      </c>
      <c r="AS88" s="135">
        <f t="shared" si="40"/>
        <v>0</v>
      </c>
      <c r="AT88" s="163">
        <v>0</v>
      </c>
      <c r="AU88" s="137">
        <v>0</v>
      </c>
      <c r="AV88" s="136">
        <v>0</v>
      </c>
      <c r="AW88" s="136">
        <v>0</v>
      </c>
      <c r="AX88" s="136">
        <v>0</v>
      </c>
      <c r="AY88" s="136">
        <v>0</v>
      </c>
      <c r="AZ88" s="136">
        <v>0</v>
      </c>
      <c r="BA88" s="138">
        <v>0</v>
      </c>
      <c r="BB88" s="280">
        <f>Detailed!B87</f>
        <v>0</v>
      </c>
      <c r="BC88" s="297">
        <f>Detailed!C87</f>
        <v>0</v>
      </c>
      <c r="BD88" s="281">
        <f>Detailed!D87</f>
        <v>0</v>
      </c>
      <c r="BE88" s="282">
        <f>Detailed!E87</f>
        <v>0</v>
      </c>
      <c r="BF88" s="281">
        <f>Detailed!F87</f>
        <v>0</v>
      </c>
      <c r="BG88" s="263">
        <f>Detailed!G87</f>
        <v>0</v>
      </c>
      <c r="BH88" s="281">
        <f>Detailed!H87</f>
        <v>0</v>
      </c>
      <c r="BI88" s="282">
        <f>Detailed!I87</f>
        <v>0</v>
      </c>
      <c r="BJ88" s="281">
        <f>Detailed!J87</f>
        <v>0</v>
      </c>
      <c r="BK88" s="283">
        <f>Detailed!K87</f>
        <v>0</v>
      </c>
      <c r="BL88" s="266">
        <f>Detailed!L87</f>
        <v>0</v>
      </c>
      <c r="BM88" s="267">
        <f>Detailed!M87</f>
        <v>0</v>
      </c>
      <c r="BN88" s="264">
        <f>Detailed!N87</f>
        <v>0</v>
      </c>
      <c r="BO88" s="265">
        <f>Detailed!K87</f>
        <v>0</v>
      </c>
    </row>
    <row r="89" spans="1:170" ht="192" customHeight="1" thickBot="1">
      <c r="A89" s="193" t="s">
        <v>314</v>
      </c>
      <c r="B89" s="197">
        <f t="shared" si="30"/>
        <v>1</v>
      </c>
      <c r="C89" s="71">
        <f t="shared" si="41"/>
        <v>1</v>
      </c>
      <c r="D89" s="163">
        <v>0</v>
      </c>
      <c r="E89" s="136">
        <v>0</v>
      </c>
      <c r="F89" s="136">
        <v>1</v>
      </c>
      <c r="G89" s="136">
        <f t="shared" si="32"/>
        <v>0</v>
      </c>
      <c r="H89" s="136">
        <v>0</v>
      </c>
      <c r="I89" s="136">
        <v>1</v>
      </c>
      <c r="J89" s="136">
        <v>1</v>
      </c>
      <c r="K89" s="138">
        <v>0</v>
      </c>
      <c r="L89" s="154" t="s">
        <v>797</v>
      </c>
      <c r="M89" s="231">
        <v>1</v>
      </c>
      <c r="N89" s="165"/>
      <c r="O89" s="230">
        <v>0</v>
      </c>
      <c r="P89" s="166">
        <f t="shared" si="42"/>
        <v>1</v>
      </c>
      <c r="Q89" s="166">
        <f t="shared" si="43"/>
        <v>1</v>
      </c>
      <c r="R89" s="166">
        <f t="shared" si="44"/>
        <v>0</v>
      </c>
      <c r="S89" s="166">
        <f t="shared" si="33"/>
        <v>0</v>
      </c>
      <c r="T89" s="370">
        <f t="shared" si="34"/>
        <v>0</v>
      </c>
      <c r="U89" s="370">
        <f t="shared" si="45"/>
        <v>0</v>
      </c>
      <c r="V89" s="370">
        <f t="shared" si="46"/>
        <v>0</v>
      </c>
      <c r="W89" s="370">
        <f t="shared" si="47"/>
        <v>0</v>
      </c>
      <c r="X89" s="166">
        <f t="shared" si="48"/>
        <v>0</v>
      </c>
      <c r="Y89" s="163">
        <v>1</v>
      </c>
      <c r="Z89" s="136">
        <v>0</v>
      </c>
      <c r="AA89" s="136">
        <v>0</v>
      </c>
      <c r="AB89" s="136">
        <v>0</v>
      </c>
      <c r="AC89" s="136">
        <v>0</v>
      </c>
      <c r="AD89" s="136">
        <v>0</v>
      </c>
      <c r="AE89" s="136">
        <v>0</v>
      </c>
      <c r="AF89" s="138">
        <v>0</v>
      </c>
      <c r="AG89" s="249"/>
      <c r="AH89" s="134"/>
      <c r="AI89" s="135">
        <v>0</v>
      </c>
      <c r="AJ89" s="135">
        <f t="shared" si="35"/>
        <v>0</v>
      </c>
      <c r="AK89" s="135">
        <f t="shared" si="36"/>
        <v>0</v>
      </c>
      <c r="AL89" s="135">
        <f t="shared" si="49"/>
        <v>0</v>
      </c>
      <c r="AM89" s="135">
        <f t="shared" si="37"/>
        <v>0</v>
      </c>
      <c r="AN89" s="135">
        <f t="shared" si="29"/>
        <v>0</v>
      </c>
      <c r="AO89" s="135">
        <f t="shared" si="38"/>
        <v>0</v>
      </c>
      <c r="AP89" s="135">
        <f t="shared" si="39"/>
        <v>0</v>
      </c>
      <c r="AQ89" s="135">
        <f t="shared" si="21"/>
        <v>0</v>
      </c>
      <c r="AR89" s="135">
        <f t="shared" si="22"/>
        <v>0</v>
      </c>
      <c r="AS89" s="135">
        <f t="shared" si="40"/>
        <v>0</v>
      </c>
      <c r="AT89" s="163">
        <v>0</v>
      </c>
      <c r="AU89" s="137">
        <v>0</v>
      </c>
      <c r="AV89" s="136">
        <v>0</v>
      </c>
      <c r="AW89" s="136">
        <v>0</v>
      </c>
      <c r="AX89" s="136">
        <v>0</v>
      </c>
      <c r="AY89" s="136">
        <v>0</v>
      </c>
      <c r="AZ89" s="136">
        <v>0</v>
      </c>
      <c r="BA89" s="138">
        <v>0</v>
      </c>
      <c r="BB89" s="280">
        <f>Detailed!B88</f>
        <v>75000</v>
      </c>
      <c r="BC89" s="297">
        <f>Detailed!C88</f>
        <v>0</v>
      </c>
      <c r="BD89" s="281">
        <f>Detailed!D88</f>
        <v>0</v>
      </c>
      <c r="BE89" s="282">
        <f>Detailed!E88</f>
        <v>0</v>
      </c>
      <c r="BF89" s="281">
        <f>Detailed!F88</f>
        <v>0</v>
      </c>
      <c r="BG89" s="263">
        <f>Detailed!G88</f>
        <v>0</v>
      </c>
      <c r="BH89" s="281">
        <f>Detailed!H88</f>
        <v>75000</v>
      </c>
      <c r="BI89" s="282">
        <f>Detailed!I88</f>
        <v>0</v>
      </c>
      <c r="BJ89" s="281">
        <f>Detailed!J88</f>
        <v>0</v>
      </c>
      <c r="BK89" s="283">
        <f>Detailed!K88</f>
        <v>0</v>
      </c>
      <c r="BL89" s="266">
        <f>Detailed!L88</f>
        <v>0</v>
      </c>
      <c r="BM89" s="267">
        <f>Detailed!M88</f>
        <v>0</v>
      </c>
      <c r="BN89" s="264">
        <f>Detailed!N88</f>
        <v>0</v>
      </c>
      <c r="BO89" s="265">
        <f>Detailed!K88</f>
        <v>0</v>
      </c>
    </row>
    <row r="90" spans="1:170" ht="183.75" customHeight="1" thickBot="1">
      <c r="A90" s="193" t="s">
        <v>373</v>
      </c>
      <c r="B90" s="197">
        <f t="shared" si="30"/>
        <v>0</v>
      </c>
      <c r="C90" s="71">
        <f t="shared" si="41"/>
        <v>1</v>
      </c>
      <c r="D90" s="163">
        <v>0</v>
      </c>
      <c r="E90" s="180">
        <v>1</v>
      </c>
      <c r="F90" s="136">
        <v>0</v>
      </c>
      <c r="G90" s="136">
        <f t="shared" si="32"/>
        <v>0</v>
      </c>
      <c r="H90" s="136">
        <v>0</v>
      </c>
      <c r="I90" s="180">
        <v>1</v>
      </c>
      <c r="J90" s="180">
        <v>1</v>
      </c>
      <c r="K90" s="184">
        <v>1</v>
      </c>
      <c r="L90" s="143" t="s">
        <v>374</v>
      </c>
      <c r="M90" s="230">
        <v>0</v>
      </c>
      <c r="N90" s="144" t="s">
        <v>375</v>
      </c>
      <c r="O90" s="230">
        <v>0</v>
      </c>
      <c r="P90" s="166">
        <f t="shared" si="42"/>
        <v>0</v>
      </c>
      <c r="Q90" s="166">
        <f t="shared" si="43"/>
        <v>0</v>
      </c>
      <c r="R90" s="166">
        <f t="shared" si="44"/>
        <v>0</v>
      </c>
      <c r="S90" s="166">
        <f t="shared" si="33"/>
        <v>1</v>
      </c>
      <c r="T90" s="370">
        <f t="shared" si="34"/>
        <v>1</v>
      </c>
      <c r="U90" s="370">
        <f t="shared" si="45"/>
        <v>0</v>
      </c>
      <c r="V90" s="370">
        <f t="shared" si="46"/>
        <v>0</v>
      </c>
      <c r="W90" s="370">
        <f t="shared" si="47"/>
        <v>1</v>
      </c>
      <c r="X90" s="166">
        <f t="shared" si="48"/>
        <v>1</v>
      </c>
      <c r="Y90" s="254">
        <v>1</v>
      </c>
      <c r="Z90" s="56">
        <v>0</v>
      </c>
      <c r="AA90" s="56">
        <v>0</v>
      </c>
      <c r="AB90" s="56">
        <v>0</v>
      </c>
      <c r="AC90" s="119">
        <v>1</v>
      </c>
      <c r="AD90" s="119">
        <v>1</v>
      </c>
      <c r="AE90" s="56">
        <v>0</v>
      </c>
      <c r="AF90" s="181">
        <v>1</v>
      </c>
      <c r="AG90" s="155"/>
      <c r="AH90" s="155"/>
      <c r="AI90" s="137">
        <v>0</v>
      </c>
      <c r="AJ90" s="135">
        <f t="shared" si="35"/>
        <v>0</v>
      </c>
      <c r="AK90" s="135">
        <f t="shared" si="36"/>
        <v>0</v>
      </c>
      <c r="AL90" s="135">
        <f t="shared" si="49"/>
        <v>0</v>
      </c>
      <c r="AM90" s="135">
        <f t="shared" si="37"/>
        <v>0</v>
      </c>
      <c r="AN90" s="135">
        <f t="shared" ref="AN90:AN121" si="50">IF(AND(AI90=0,(AT90+AU90+AV90+AW90+AX90+AY90+AZ90+BA90)&gt;0),1,0)</f>
        <v>0</v>
      </c>
      <c r="AO90" s="135">
        <f t="shared" si="38"/>
        <v>0</v>
      </c>
      <c r="AP90" s="135">
        <f t="shared" si="39"/>
        <v>0</v>
      </c>
      <c r="AQ90" s="135">
        <f t="shared" si="21"/>
        <v>0</v>
      </c>
      <c r="AR90" s="135">
        <f t="shared" si="22"/>
        <v>0</v>
      </c>
      <c r="AS90" s="135">
        <f t="shared" si="40"/>
        <v>0</v>
      </c>
      <c r="AT90" s="163">
        <v>0</v>
      </c>
      <c r="AU90" s="137">
        <v>0</v>
      </c>
      <c r="AV90" s="136">
        <v>0</v>
      </c>
      <c r="AW90" s="136">
        <v>0</v>
      </c>
      <c r="AX90" s="136">
        <v>0</v>
      </c>
      <c r="AY90" s="136">
        <v>0</v>
      </c>
      <c r="AZ90" s="136">
        <v>0</v>
      </c>
      <c r="BA90" s="138">
        <v>0</v>
      </c>
      <c r="BB90" s="280">
        <f>Detailed!B89</f>
        <v>0</v>
      </c>
      <c r="BC90" s="297">
        <f>Detailed!C89</f>
        <v>0</v>
      </c>
      <c r="BD90" s="281">
        <f>Detailed!D89</f>
        <v>0</v>
      </c>
      <c r="BE90" s="282">
        <f>Detailed!E89</f>
        <v>0</v>
      </c>
      <c r="BF90" s="281">
        <f>Detailed!F89</f>
        <v>0</v>
      </c>
      <c r="BG90" s="263">
        <f>Detailed!G89</f>
        <v>0</v>
      </c>
      <c r="BH90" s="281">
        <f>Detailed!H89</f>
        <v>0</v>
      </c>
      <c r="BI90" s="282">
        <f>Detailed!I89</f>
        <v>0</v>
      </c>
      <c r="BJ90" s="281">
        <f>Detailed!J89</f>
        <v>0</v>
      </c>
      <c r="BK90" s="283">
        <f>Detailed!K89</f>
        <v>0</v>
      </c>
      <c r="BL90" s="266">
        <f>Detailed!L89</f>
        <v>0</v>
      </c>
      <c r="BM90" s="267">
        <f>Detailed!M89</f>
        <v>0</v>
      </c>
      <c r="BN90" s="264">
        <f>Detailed!N89</f>
        <v>0</v>
      </c>
      <c r="BO90" s="265">
        <f>Detailed!K89</f>
        <v>0</v>
      </c>
      <c r="BQ90" s="57"/>
      <c r="BS90" s="57"/>
      <c r="BU90" s="57"/>
      <c r="BW90" s="57"/>
      <c r="BY90" s="57"/>
      <c r="BZ90" s="11"/>
      <c r="CA90" s="57"/>
      <c r="CC90" s="57"/>
      <c r="CE90" s="57"/>
      <c r="CG90" s="57"/>
      <c r="CI90" s="57"/>
      <c r="CJ90" s="57"/>
      <c r="CK90" s="57"/>
      <c r="CL90" s="57"/>
      <c r="CM90" s="57"/>
      <c r="CN90" s="57"/>
      <c r="CO90" s="57"/>
      <c r="CP90" s="57"/>
      <c r="CQ90" s="57"/>
      <c r="CS90" s="57"/>
      <c r="CU90" s="57"/>
      <c r="CW90" s="57"/>
      <c r="CY90" s="57"/>
      <c r="DA90" s="57"/>
      <c r="DC90" s="57"/>
      <c r="DE90" s="57"/>
      <c r="DG90" s="57"/>
      <c r="DI90" s="57"/>
      <c r="DK90" s="57"/>
      <c r="DM90" s="57"/>
      <c r="DO90" s="57"/>
      <c r="DQ90" s="57"/>
      <c r="DS90" s="57"/>
      <c r="DU90" s="57"/>
      <c r="DW90" s="57"/>
      <c r="DY90" s="57"/>
      <c r="EA90" s="57"/>
      <c r="EC90" s="57"/>
      <c r="EE90" s="57"/>
      <c r="EG90" s="57"/>
      <c r="EI90" s="57"/>
      <c r="EK90" s="57"/>
      <c r="EM90" s="57"/>
      <c r="EO90" s="57"/>
      <c r="EQ90" s="57"/>
      <c r="ES90" s="57"/>
      <c r="EU90" s="57"/>
      <c r="EW90" s="57"/>
      <c r="EY90" s="57"/>
      <c r="FA90" s="57"/>
      <c r="FC90" s="57"/>
      <c r="FE90" s="57"/>
      <c r="FG90" s="57"/>
      <c r="FI90" s="57"/>
      <c r="FK90" s="57"/>
      <c r="FL90" s="58">
        <v>42277</v>
      </c>
      <c r="FM90" s="55" t="s">
        <v>376</v>
      </c>
      <c r="FN90" s="58">
        <v>42277</v>
      </c>
    </row>
    <row r="91" spans="1:170" ht="153.75" thickBot="1">
      <c r="A91" s="193" t="s">
        <v>378</v>
      </c>
      <c r="B91" s="197">
        <f t="shared" si="30"/>
        <v>1</v>
      </c>
      <c r="C91" s="71">
        <f t="shared" si="41"/>
        <v>1</v>
      </c>
      <c r="D91" s="182">
        <v>1</v>
      </c>
      <c r="E91" s="136">
        <v>0</v>
      </c>
      <c r="F91" s="136">
        <v>0</v>
      </c>
      <c r="G91" s="136">
        <f t="shared" si="32"/>
        <v>0</v>
      </c>
      <c r="H91" s="136">
        <v>0</v>
      </c>
      <c r="I91" s="136">
        <v>0</v>
      </c>
      <c r="J91" s="180">
        <v>1</v>
      </c>
      <c r="K91" s="138">
        <v>0</v>
      </c>
      <c r="L91" s="143" t="s">
        <v>660</v>
      </c>
      <c r="M91" s="230">
        <v>0</v>
      </c>
      <c r="N91" s="183"/>
      <c r="O91" s="358">
        <v>0</v>
      </c>
      <c r="P91" s="166">
        <f t="shared" si="42"/>
        <v>0</v>
      </c>
      <c r="Q91" s="166">
        <f t="shared" si="43"/>
        <v>0</v>
      </c>
      <c r="R91" s="166">
        <f t="shared" si="44"/>
        <v>0</v>
      </c>
      <c r="S91" s="166">
        <f t="shared" si="33"/>
        <v>1</v>
      </c>
      <c r="T91" s="370">
        <f t="shared" si="34"/>
        <v>1</v>
      </c>
      <c r="U91" s="370">
        <f t="shared" si="45"/>
        <v>1</v>
      </c>
      <c r="V91" s="370">
        <f t="shared" si="46"/>
        <v>0</v>
      </c>
      <c r="W91" s="370">
        <f t="shared" si="47"/>
        <v>0</v>
      </c>
      <c r="X91" s="166">
        <f t="shared" si="48"/>
        <v>0</v>
      </c>
      <c r="Y91" s="163">
        <v>0</v>
      </c>
      <c r="Z91" s="136">
        <v>0</v>
      </c>
      <c r="AA91" s="136">
        <v>0</v>
      </c>
      <c r="AB91" s="136">
        <v>0</v>
      </c>
      <c r="AC91" s="136">
        <v>0</v>
      </c>
      <c r="AD91" s="136">
        <v>0</v>
      </c>
      <c r="AE91" s="136">
        <v>0</v>
      </c>
      <c r="AF91" s="138">
        <v>0</v>
      </c>
      <c r="AG91" s="155"/>
      <c r="AH91" s="155"/>
      <c r="AI91" s="137">
        <v>0</v>
      </c>
      <c r="AJ91" s="135">
        <f t="shared" si="35"/>
        <v>0</v>
      </c>
      <c r="AK91" s="135">
        <f t="shared" si="36"/>
        <v>0</v>
      </c>
      <c r="AL91" s="135">
        <f t="shared" si="49"/>
        <v>0</v>
      </c>
      <c r="AM91" s="135">
        <f t="shared" si="37"/>
        <v>0</v>
      </c>
      <c r="AN91" s="135">
        <f t="shared" si="50"/>
        <v>0</v>
      </c>
      <c r="AO91" s="135">
        <f t="shared" si="38"/>
        <v>0</v>
      </c>
      <c r="AP91" s="135">
        <f t="shared" si="39"/>
        <v>0</v>
      </c>
      <c r="AQ91" s="135">
        <f t="shared" si="21"/>
        <v>0</v>
      </c>
      <c r="AR91" s="135">
        <f t="shared" si="22"/>
        <v>0</v>
      </c>
      <c r="AS91" s="135">
        <f t="shared" si="40"/>
        <v>0</v>
      </c>
      <c r="AT91" s="163">
        <v>0</v>
      </c>
      <c r="AU91" s="137">
        <v>0</v>
      </c>
      <c r="AV91" s="136">
        <v>0</v>
      </c>
      <c r="AW91" s="136">
        <v>0</v>
      </c>
      <c r="AX91" s="136">
        <v>0</v>
      </c>
      <c r="AY91" s="136">
        <v>0</v>
      </c>
      <c r="AZ91" s="136">
        <v>0</v>
      </c>
      <c r="BA91" s="138">
        <v>0</v>
      </c>
      <c r="BB91" s="280">
        <f>Detailed!B90</f>
        <v>0</v>
      </c>
      <c r="BC91" s="297">
        <f>Detailed!C90</f>
        <v>0</v>
      </c>
      <c r="BD91" s="281">
        <f>Detailed!D90</f>
        <v>0</v>
      </c>
      <c r="BE91" s="282">
        <f>Detailed!E90</f>
        <v>0</v>
      </c>
      <c r="BF91" s="281">
        <f>Detailed!F90</f>
        <v>0</v>
      </c>
      <c r="BG91" s="263">
        <f>Detailed!G90</f>
        <v>0</v>
      </c>
      <c r="BH91" s="281">
        <f>Detailed!H90</f>
        <v>0</v>
      </c>
      <c r="BI91" s="282">
        <f>Detailed!I90</f>
        <v>0</v>
      </c>
      <c r="BJ91" s="281">
        <f>Detailed!J90</f>
        <v>0</v>
      </c>
      <c r="BK91" s="283">
        <f>Detailed!K90</f>
        <v>0</v>
      </c>
      <c r="BL91" s="266">
        <f>Detailed!L90</f>
        <v>0</v>
      </c>
      <c r="BM91" s="267">
        <f>Detailed!M90</f>
        <v>0</v>
      </c>
      <c r="BN91" s="264">
        <f>Detailed!N90</f>
        <v>0</v>
      </c>
      <c r="BO91" s="265">
        <f>Detailed!K90</f>
        <v>0</v>
      </c>
      <c r="BQ91" s="57"/>
      <c r="BS91" s="57"/>
      <c r="BU91" s="57"/>
      <c r="BW91" s="57"/>
      <c r="BY91" s="57"/>
      <c r="BZ91" s="11"/>
      <c r="CA91" s="57"/>
      <c r="CC91" s="57"/>
      <c r="CE91" s="57"/>
      <c r="CG91" s="57"/>
      <c r="CI91" s="57"/>
      <c r="CJ91" s="57"/>
      <c r="CK91" s="57"/>
      <c r="CL91" s="57"/>
      <c r="CM91" s="57"/>
      <c r="CN91" s="57"/>
      <c r="CO91" s="57"/>
      <c r="CP91" s="57"/>
      <c r="CQ91" s="57"/>
      <c r="CS91" s="57"/>
      <c r="CU91" s="57"/>
      <c r="CW91" s="57"/>
      <c r="CY91" s="57"/>
      <c r="DA91" s="57"/>
      <c r="DC91" s="57"/>
      <c r="DE91" s="57"/>
      <c r="DG91" s="57"/>
      <c r="DI91" s="57"/>
      <c r="DK91" s="57"/>
      <c r="DM91" s="57"/>
      <c r="DO91" s="57"/>
      <c r="DQ91" s="57"/>
      <c r="DS91" s="57"/>
      <c r="DU91" s="57"/>
      <c r="DW91" s="57"/>
      <c r="DY91" s="57"/>
      <c r="EA91" s="57"/>
      <c r="EC91" s="57"/>
      <c r="EE91" s="57"/>
      <c r="EG91" s="57"/>
      <c r="EI91" s="57"/>
      <c r="EK91" s="57"/>
      <c r="EM91" s="57"/>
      <c r="EO91" s="57"/>
      <c r="EQ91" s="57"/>
      <c r="ES91" s="57"/>
      <c r="EU91" s="57"/>
      <c r="EW91" s="57"/>
      <c r="EY91" s="57"/>
      <c r="FA91" s="57"/>
      <c r="FC91" s="57"/>
      <c r="FE91" s="57"/>
      <c r="FG91" s="57"/>
      <c r="FI91" s="57"/>
      <c r="FK91" s="57"/>
    </row>
    <row r="92" spans="1:170" ht="115.5" thickBot="1">
      <c r="A92" s="193" t="s">
        <v>380</v>
      </c>
      <c r="B92" s="197">
        <f t="shared" si="30"/>
        <v>0</v>
      </c>
      <c r="C92" s="71">
        <f t="shared" si="41"/>
        <v>0</v>
      </c>
      <c r="D92" s="163">
        <v>0</v>
      </c>
      <c r="E92" s="180">
        <v>1</v>
      </c>
      <c r="F92" s="136">
        <v>0</v>
      </c>
      <c r="G92" s="136">
        <f t="shared" si="32"/>
        <v>0</v>
      </c>
      <c r="H92" s="136">
        <v>0</v>
      </c>
      <c r="I92" s="136">
        <v>0</v>
      </c>
      <c r="J92" s="136">
        <v>0</v>
      </c>
      <c r="K92" s="138">
        <v>0</v>
      </c>
      <c r="L92" s="143" t="s">
        <v>541</v>
      </c>
      <c r="M92" s="230">
        <v>0</v>
      </c>
      <c r="N92" s="183"/>
      <c r="O92" s="358">
        <v>0</v>
      </c>
      <c r="P92" s="166">
        <f t="shared" si="42"/>
        <v>0</v>
      </c>
      <c r="Q92" s="166">
        <f t="shared" si="43"/>
        <v>0</v>
      </c>
      <c r="R92" s="166">
        <f t="shared" si="44"/>
        <v>0</v>
      </c>
      <c r="S92" s="166">
        <f t="shared" si="33"/>
        <v>0</v>
      </c>
      <c r="T92" s="370">
        <f t="shared" si="34"/>
        <v>0</v>
      </c>
      <c r="U92" s="370">
        <f t="shared" si="45"/>
        <v>0</v>
      </c>
      <c r="V92" s="370">
        <f t="shared" si="46"/>
        <v>0</v>
      </c>
      <c r="W92" s="370">
        <f t="shared" si="47"/>
        <v>0</v>
      </c>
      <c r="X92" s="166">
        <f t="shared" si="48"/>
        <v>0</v>
      </c>
      <c r="Y92" s="163">
        <v>0</v>
      </c>
      <c r="Z92" s="136">
        <v>0</v>
      </c>
      <c r="AA92" s="136">
        <v>0</v>
      </c>
      <c r="AB92" s="136">
        <v>0</v>
      </c>
      <c r="AC92" s="136">
        <v>0</v>
      </c>
      <c r="AD92" s="136">
        <v>0</v>
      </c>
      <c r="AE92" s="136">
        <v>0</v>
      </c>
      <c r="AF92" s="138">
        <v>0</v>
      </c>
      <c r="AG92" s="155"/>
      <c r="AH92" s="155"/>
      <c r="AI92" s="137">
        <v>0</v>
      </c>
      <c r="AJ92" s="135">
        <f t="shared" si="35"/>
        <v>0</v>
      </c>
      <c r="AK92" s="135">
        <f t="shared" si="36"/>
        <v>0</v>
      </c>
      <c r="AL92" s="135">
        <f t="shared" si="49"/>
        <v>0</v>
      </c>
      <c r="AM92" s="135">
        <f t="shared" si="37"/>
        <v>0</v>
      </c>
      <c r="AN92" s="135">
        <f t="shared" si="50"/>
        <v>0</v>
      </c>
      <c r="AO92" s="135">
        <f t="shared" si="38"/>
        <v>0</v>
      </c>
      <c r="AP92" s="135">
        <f t="shared" si="39"/>
        <v>0</v>
      </c>
      <c r="AQ92" s="135">
        <f t="shared" ref="AQ92:AQ155" si="51">IF(AND(AP92=1,AS92=0),1,0)</f>
        <v>0</v>
      </c>
      <c r="AR92" s="135">
        <f t="shared" ref="AR92:AR155" si="52">IF(AND(AP92=0,AS92=1),1,0)</f>
        <v>0</v>
      </c>
      <c r="AS92" s="135">
        <f t="shared" si="40"/>
        <v>0</v>
      </c>
      <c r="AT92" s="163">
        <v>0</v>
      </c>
      <c r="AU92" s="137">
        <v>0</v>
      </c>
      <c r="AV92" s="136">
        <v>0</v>
      </c>
      <c r="AW92" s="136">
        <v>0</v>
      </c>
      <c r="AX92" s="136">
        <v>0</v>
      </c>
      <c r="AY92" s="136">
        <v>0</v>
      </c>
      <c r="AZ92" s="136">
        <v>0</v>
      </c>
      <c r="BA92" s="138">
        <v>0</v>
      </c>
      <c r="BB92" s="280">
        <f>Detailed!B91</f>
        <v>0</v>
      </c>
      <c r="BC92" s="297">
        <f>Detailed!C91</f>
        <v>0</v>
      </c>
      <c r="BD92" s="281">
        <f>Detailed!D91</f>
        <v>0</v>
      </c>
      <c r="BE92" s="282">
        <f>Detailed!E91</f>
        <v>0</v>
      </c>
      <c r="BF92" s="281">
        <f>Detailed!F91</f>
        <v>0</v>
      </c>
      <c r="BG92" s="263">
        <f>Detailed!G91</f>
        <v>0</v>
      </c>
      <c r="BH92" s="281">
        <f>Detailed!H91</f>
        <v>0</v>
      </c>
      <c r="BI92" s="282">
        <f>Detailed!I91</f>
        <v>0</v>
      </c>
      <c r="BJ92" s="281">
        <f>Detailed!J91</f>
        <v>0</v>
      </c>
      <c r="BK92" s="283">
        <f>Detailed!K91</f>
        <v>0</v>
      </c>
      <c r="BL92" s="266">
        <f>Detailed!L91</f>
        <v>0</v>
      </c>
      <c r="BM92" s="267">
        <f>Detailed!M91</f>
        <v>0</v>
      </c>
      <c r="BN92" s="264">
        <f>Detailed!N91</f>
        <v>0</v>
      </c>
      <c r="BO92" s="265">
        <f>Detailed!K91</f>
        <v>0</v>
      </c>
      <c r="BQ92" s="57"/>
      <c r="BS92" s="57"/>
      <c r="BU92" s="57"/>
      <c r="BW92" s="57"/>
      <c r="BY92" s="57"/>
      <c r="BZ92" s="11"/>
      <c r="CA92" s="57"/>
      <c r="CC92" s="57"/>
      <c r="CE92" s="57"/>
      <c r="CG92" s="57"/>
      <c r="CI92" s="57"/>
      <c r="CJ92" s="57"/>
      <c r="CK92" s="57"/>
      <c r="CL92" s="57"/>
      <c r="CM92" s="57"/>
      <c r="CN92" s="57"/>
      <c r="CO92" s="57"/>
      <c r="CP92" s="57"/>
      <c r="CQ92" s="57"/>
      <c r="CS92" s="57"/>
      <c r="CU92" s="57"/>
      <c r="CW92" s="57"/>
      <c r="CY92" s="57"/>
      <c r="DA92" s="57"/>
      <c r="DC92" s="57"/>
      <c r="DE92" s="57"/>
      <c r="DG92" s="57"/>
      <c r="DI92" s="57"/>
      <c r="DK92" s="57"/>
      <c r="DM92" s="57"/>
      <c r="DO92" s="57"/>
      <c r="DQ92" s="57"/>
      <c r="DS92" s="57"/>
      <c r="DU92" s="57"/>
      <c r="DW92" s="57"/>
      <c r="DY92" s="57"/>
      <c r="EA92" s="57"/>
      <c r="EC92" s="57"/>
      <c r="EE92" s="57"/>
      <c r="EG92" s="57"/>
      <c r="EI92" s="57"/>
      <c r="EK92" s="57"/>
      <c r="EM92" s="57"/>
      <c r="EO92" s="57"/>
      <c r="EQ92" s="57"/>
      <c r="ES92" s="57"/>
      <c r="EU92" s="57"/>
      <c r="EW92" s="57"/>
      <c r="EY92" s="57"/>
      <c r="FA92" s="57"/>
      <c r="FC92" s="57"/>
      <c r="FE92" s="57"/>
      <c r="FG92" s="57"/>
      <c r="FI92" s="57"/>
      <c r="FK92" s="57"/>
    </row>
    <row r="93" spans="1:170" ht="249" customHeight="1" thickBot="1">
      <c r="A93" s="193" t="s">
        <v>382</v>
      </c>
      <c r="B93" s="197">
        <f t="shared" si="30"/>
        <v>1</v>
      </c>
      <c r="C93" s="71">
        <f t="shared" si="41"/>
        <v>1</v>
      </c>
      <c r="D93" s="163">
        <v>0</v>
      </c>
      <c r="E93" s="136">
        <v>0</v>
      </c>
      <c r="F93" s="180">
        <v>1</v>
      </c>
      <c r="G93" s="136">
        <f t="shared" si="32"/>
        <v>0</v>
      </c>
      <c r="H93" s="136">
        <v>0</v>
      </c>
      <c r="I93" s="180">
        <v>1</v>
      </c>
      <c r="J93" s="180">
        <v>1</v>
      </c>
      <c r="K93" s="184">
        <v>1</v>
      </c>
      <c r="L93" s="244" t="s">
        <v>542</v>
      </c>
      <c r="M93" s="235">
        <v>1</v>
      </c>
      <c r="N93" s="165" t="s">
        <v>661</v>
      </c>
      <c r="O93" s="235">
        <v>1</v>
      </c>
      <c r="P93" s="166">
        <f t="shared" si="42"/>
        <v>1</v>
      </c>
      <c r="Q93" s="166">
        <f t="shared" si="43"/>
        <v>0</v>
      </c>
      <c r="R93" s="166">
        <f t="shared" si="44"/>
        <v>0</v>
      </c>
      <c r="S93" s="166">
        <f t="shared" si="33"/>
        <v>0</v>
      </c>
      <c r="T93" s="370">
        <f t="shared" si="34"/>
        <v>0</v>
      </c>
      <c r="U93" s="370">
        <f t="shared" si="45"/>
        <v>0</v>
      </c>
      <c r="V93" s="370">
        <f t="shared" si="46"/>
        <v>0</v>
      </c>
      <c r="W93" s="370">
        <f t="shared" si="47"/>
        <v>0</v>
      </c>
      <c r="X93" s="166">
        <f t="shared" si="48"/>
        <v>0</v>
      </c>
      <c r="Y93" s="182">
        <v>1</v>
      </c>
      <c r="Z93" s="180">
        <v>1</v>
      </c>
      <c r="AA93" s="136">
        <v>0</v>
      </c>
      <c r="AB93" s="136">
        <v>0</v>
      </c>
      <c r="AC93" s="180">
        <v>1</v>
      </c>
      <c r="AD93" s="180">
        <v>1</v>
      </c>
      <c r="AE93" s="136">
        <v>0</v>
      </c>
      <c r="AF93" s="184">
        <v>1</v>
      </c>
      <c r="AG93" s="155"/>
      <c r="AH93" s="155"/>
      <c r="AI93" s="137">
        <v>0</v>
      </c>
      <c r="AJ93" s="135">
        <f t="shared" si="35"/>
        <v>0</v>
      </c>
      <c r="AK93" s="135">
        <f t="shared" si="36"/>
        <v>0</v>
      </c>
      <c r="AL93" s="135">
        <f t="shared" si="49"/>
        <v>0</v>
      </c>
      <c r="AM93" s="135">
        <f t="shared" si="37"/>
        <v>0</v>
      </c>
      <c r="AN93" s="135">
        <f t="shared" si="50"/>
        <v>0</v>
      </c>
      <c r="AO93" s="135">
        <f t="shared" si="38"/>
        <v>0</v>
      </c>
      <c r="AP93" s="135">
        <f t="shared" si="39"/>
        <v>0</v>
      </c>
      <c r="AQ93" s="135">
        <f t="shared" si="51"/>
        <v>0</v>
      </c>
      <c r="AR93" s="135">
        <f t="shared" si="52"/>
        <v>0</v>
      </c>
      <c r="AS93" s="135">
        <f t="shared" si="40"/>
        <v>0</v>
      </c>
      <c r="AT93" s="163">
        <v>0</v>
      </c>
      <c r="AU93" s="137">
        <v>0</v>
      </c>
      <c r="AV93" s="136">
        <v>0</v>
      </c>
      <c r="AW93" s="136">
        <v>0</v>
      </c>
      <c r="AX93" s="136">
        <v>0</v>
      </c>
      <c r="AY93" s="136">
        <v>0</v>
      </c>
      <c r="AZ93" s="136">
        <v>0</v>
      </c>
      <c r="BA93" s="138">
        <v>0</v>
      </c>
      <c r="BB93" s="280">
        <f>Detailed!B92</f>
        <v>310909.09090909094</v>
      </c>
      <c r="BC93" s="297">
        <f>Detailed!C92</f>
        <v>0</v>
      </c>
      <c r="BD93" s="281">
        <f>Detailed!D92</f>
        <v>0</v>
      </c>
      <c r="BE93" s="282">
        <f>Detailed!E92</f>
        <v>0</v>
      </c>
      <c r="BF93" s="281">
        <f>Detailed!F92</f>
        <v>0</v>
      </c>
      <c r="BG93" s="263">
        <f>Detailed!G92</f>
        <v>0</v>
      </c>
      <c r="BH93" s="281">
        <f>Detailed!H92</f>
        <v>270000</v>
      </c>
      <c r="BI93" s="282">
        <f>Detailed!I92</f>
        <v>0</v>
      </c>
      <c r="BJ93" s="281">
        <f>Detailed!J92</f>
        <v>40909.090909090912</v>
      </c>
      <c r="BK93" s="283">
        <f>Detailed!K92</f>
        <v>0</v>
      </c>
      <c r="BL93" s="266">
        <f>Detailed!L92</f>
        <v>0</v>
      </c>
      <c r="BM93" s="267">
        <f>Detailed!M92</f>
        <v>0</v>
      </c>
      <c r="BN93" s="264">
        <f>Detailed!N92</f>
        <v>0</v>
      </c>
      <c r="BO93" s="265">
        <f>Detailed!K92</f>
        <v>0</v>
      </c>
      <c r="BQ93" s="57"/>
      <c r="BS93" s="57"/>
      <c r="BU93" s="57"/>
      <c r="BW93" s="57"/>
      <c r="BY93" s="57"/>
      <c r="BZ93" s="11"/>
      <c r="CA93" s="57"/>
      <c r="CC93" s="57"/>
      <c r="CE93" s="57"/>
      <c r="CG93" s="57"/>
      <c r="CI93" s="57"/>
      <c r="CJ93" s="57"/>
      <c r="CK93" s="57"/>
      <c r="CL93" s="57"/>
      <c r="CM93" s="57"/>
      <c r="CN93" s="57"/>
      <c r="CO93" s="57"/>
      <c r="CP93" s="57"/>
      <c r="CQ93" s="57"/>
      <c r="CS93" s="57"/>
      <c r="CU93" s="57"/>
      <c r="CW93" s="57"/>
      <c r="CY93" s="57"/>
      <c r="DA93" s="57"/>
      <c r="DC93" s="57"/>
      <c r="DE93" s="57"/>
      <c r="DG93" s="57"/>
      <c r="DI93" s="57"/>
      <c r="DK93" s="57"/>
      <c r="DM93" s="57"/>
      <c r="DO93" s="57"/>
      <c r="DQ93" s="57"/>
      <c r="DS93" s="57"/>
      <c r="DU93" s="57"/>
      <c r="DW93" s="57"/>
      <c r="DY93" s="57"/>
      <c r="EA93" s="57"/>
      <c r="EC93" s="57"/>
      <c r="EE93" s="57"/>
      <c r="EG93" s="57"/>
      <c r="EI93" s="57"/>
      <c r="EK93" s="57"/>
      <c r="EM93" s="57"/>
      <c r="EO93" s="57"/>
      <c r="EQ93" s="57"/>
      <c r="ES93" s="57"/>
      <c r="EU93" s="57"/>
      <c r="EW93" s="57"/>
      <c r="EY93" s="57"/>
      <c r="FA93" s="57"/>
      <c r="FC93" s="57"/>
      <c r="FE93" s="57"/>
      <c r="FG93" s="57"/>
      <c r="FI93" s="57"/>
      <c r="FK93" s="57"/>
    </row>
    <row r="94" spans="1:170" ht="347.25" customHeight="1" thickBot="1">
      <c r="A94" s="193" t="s">
        <v>384</v>
      </c>
      <c r="B94" s="197">
        <f t="shared" si="30"/>
        <v>1</v>
      </c>
      <c r="C94" s="71">
        <f t="shared" si="41"/>
        <v>1</v>
      </c>
      <c r="D94" s="163">
        <v>0</v>
      </c>
      <c r="E94" s="136">
        <v>0</v>
      </c>
      <c r="F94" s="180">
        <v>1</v>
      </c>
      <c r="G94" s="136">
        <f t="shared" si="32"/>
        <v>0</v>
      </c>
      <c r="H94" s="180">
        <v>1</v>
      </c>
      <c r="I94" s="180">
        <v>1</v>
      </c>
      <c r="J94" s="180">
        <v>1</v>
      </c>
      <c r="K94" s="184">
        <v>1</v>
      </c>
      <c r="L94" s="244" t="s">
        <v>543</v>
      </c>
      <c r="M94" s="235">
        <v>1</v>
      </c>
      <c r="N94" s="165" t="s">
        <v>662</v>
      </c>
      <c r="O94" s="230">
        <v>0</v>
      </c>
      <c r="P94" s="166">
        <f t="shared" si="42"/>
        <v>1</v>
      </c>
      <c r="Q94" s="166">
        <f t="shared" si="43"/>
        <v>1</v>
      </c>
      <c r="R94" s="166">
        <f t="shared" si="44"/>
        <v>0</v>
      </c>
      <c r="S94" s="166">
        <f t="shared" si="33"/>
        <v>0</v>
      </c>
      <c r="T94" s="370">
        <f t="shared" si="34"/>
        <v>0</v>
      </c>
      <c r="U94" s="370">
        <f t="shared" si="45"/>
        <v>0</v>
      </c>
      <c r="V94" s="370">
        <f t="shared" si="46"/>
        <v>0</v>
      </c>
      <c r="W94" s="370">
        <f t="shared" si="47"/>
        <v>0</v>
      </c>
      <c r="X94" s="166">
        <f t="shared" si="48"/>
        <v>0</v>
      </c>
      <c r="Y94" s="182">
        <v>1</v>
      </c>
      <c r="Z94" s="136">
        <v>0</v>
      </c>
      <c r="AA94" s="180">
        <v>1</v>
      </c>
      <c r="AB94" s="180">
        <v>1</v>
      </c>
      <c r="AC94" s="136">
        <v>0</v>
      </c>
      <c r="AD94" s="180">
        <v>1</v>
      </c>
      <c r="AE94" s="136">
        <v>0</v>
      </c>
      <c r="AF94" s="138">
        <v>0</v>
      </c>
      <c r="AG94" s="155"/>
      <c r="AH94" s="155"/>
      <c r="AI94" s="137">
        <v>0</v>
      </c>
      <c r="AJ94" s="135">
        <f t="shared" si="35"/>
        <v>0</v>
      </c>
      <c r="AK94" s="135">
        <f t="shared" si="36"/>
        <v>0</v>
      </c>
      <c r="AL94" s="135">
        <f t="shared" si="49"/>
        <v>0</v>
      </c>
      <c r="AM94" s="135">
        <f t="shared" si="37"/>
        <v>0</v>
      </c>
      <c r="AN94" s="135">
        <f t="shared" si="50"/>
        <v>0</v>
      </c>
      <c r="AO94" s="135">
        <f t="shared" si="38"/>
        <v>0</v>
      </c>
      <c r="AP94" s="135">
        <f t="shared" si="39"/>
        <v>0</v>
      </c>
      <c r="AQ94" s="135">
        <f t="shared" si="51"/>
        <v>0</v>
      </c>
      <c r="AR94" s="135">
        <f t="shared" si="52"/>
        <v>0</v>
      </c>
      <c r="AS94" s="135">
        <f t="shared" si="40"/>
        <v>0</v>
      </c>
      <c r="AT94" s="163">
        <v>0</v>
      </c>
      <c r="AU94" s="137">
        <v>0</v>
      </c>
      <c r="AV94" s="136">
        <v>0</v>
      </c>
      <c r="AW94" s="136">
        <v>0</v>
      </c>
      <c r="AX94" s="136">
        <v>0</v>
      </c>
      <c r="AY94" s="136">
        <v>0</v>
      </c>
      <c r="AZ94" s="136">
        <v>0</v>
      </c>
      <c r="BA94" s="138">
        <v>0</v>
      </c>
      <c r="BB94" s="280">
        <f>Detailed!B93</f>
        <v>0</v>
      </c>
      <c r="BC94" s="297">
        <f>Detailed!C93</f>
        <v>26000000</v>
      </c>
      <c r="BD94" s="281">
        <f>Detailed!D93</f>
        <v>0</v>
      </c>
      <c r="BE94" s="282">
        <f>Detailed!E93</f>
        <v>10000000</v>
      </c>
      <c r="BF94" s="281">
        <f>Detailed!F93</f>
        <v>0</v>
      </c>
      <c r="BG94" s="263">
        <f>Detailed!G93</f>
        <v>0</v>
      </c>
      <c r="BH94" s="281">
        <f>Detailed!H93</f>
        <v>0</v>
      </c>
      <c r="BI94" s="282">
        <f>Detailed!I93</f>
        <v>16000000</v>
      </c>
      <c r="BJ94" s="281">
        <f>Detailed!J93</f>
        <v>0</v>
      </c>
      <c r="BK94" s="283">
        <f>Detailed!K93</f>
        <v>0</v>
      </c>
      <c r="BL94" s="266">
        <f>Detailed!L93</f>
        <v>0</v>
      </c>
      <c r="BM94" s="267">
        <f>Detailed!M93</f>
        <v>0</v>
      </c>
      <c r="BN94" s="264">
        <f>Detailed!N93</f>
        <v>0</v>
      </c>
      <c r="BO94" s="265">
        <f>Detailed!K93</f>
        <v>0</v>
      </c>
      <c r="BQ94" s="57"/>
      <c r="BS94" s="57"/>
      <c r="BU94" s="57"/>
      <c r="BW94" s="57"/>
      <c r="BY94" s="57"/>
      <c r="BZ94" s="11"/>
      <c r="CA94" s="57"/>
      <c r="CC94" s="57"/>
      <c r="CE94" s="57"/>
      <c r="CG94" s="57"/>
      <c r="CI94" s="57"/>
      <c r="CJ94" s="57"/>
      <c r="CK94" s="57"/>
      <c r="CL94" s="57"/>
      <c r="CM94" s="57"/>
      <c r="CN94" s="57"/>
      <c r="CO94" s="57"/>
      <c r="CP94" s="57"/>
      <c r="CQ94" s="57"/>
      <c r="CS94" s="57"/>
      <c r="CU94" s="57"/>
      <c r="CW94" s="57"/>
      <c r="CY94" s="57"/>
      <c r="DA94" s="57"/>
      <c r="DC94" s="57"/>
      <c r="DE94" s="57"/>
      <c r="DG94" s="57"/>
      <c r="DI94" s="57"/>
      <c r="DK94" s="57"/>
      <c r="DM94" s="57"/>
      <c r="DO94" s="57"/>
      <c r="DQ94" s="57"/>
      <c r="DS94" s="57"/>
      <c r="DU94" s="57"/>
      <c r="DW94" s="57"/>
      <c r="DY94" s="57"/>
      <c r="EA94" s="57"/>
      <c r="EC94" s="57"/>
      <c r="EE94" s="57"/>
      <c r="EG94" s="57"/>
      <c r="EI94" s="57"/>
      <c r="EK94" s="57"/>
      <c r="EM94" s="57"/>
      <c r="EO94" s="57"/>
      <c r="EQ94" s="57"/>
      <c r="ES94" s="57"/>
      <c r="EU94" s="57"/>
      <c r="EW94" s="57"/>
      <c r="EY94" s="57"/>
      <c r="FA94" s="57"/>
      <c r="FC94" s="57"/>
      <c r="FE94" s="57"/>
      <c r="FG94" s="57"/>
      <c r="FI94" s="57"/>
      <c r="FK94" s="57"/>
    </row>
    <row r="95" spans="1:170" ht="172.5" customHeight="1" thickBot="1">
      <c r="A95" s="193" t="s">
        <v>386</v>
      </c>
      <c r="B95" s="197">
        <f t="shared" si="30"/>
        <v>1</v>
      </c>
      <c r="C95" s="71">
        <f t="shared" si="41"/>
        <v>1</v>
      </c>
      <c r="D95" s="182">
        <v>1</v>
      </c>
      <c r="E95" s="136">
        <v>0</v>
      </c>
      <c r="F95" s="136">
        <v>0</v>
      </c>
      <c r="G95" s="136">
        <f t="shared" si="32"/>
        <v>0</v>
      </c>
      <c r="H95" s="180">
        <v>1</v>
      </c>
      <c r="I95" s="180">
        <v>1</v>
      </c>
      <c r="J95" s="180">
        <v>1</v>
      </c>
      <c r="K95" s="138">
        <v>0</v>
      </c>
      <c r="L95" s="143" t="s">
        <v>663</v>
      </c>
      <c r="M95" s="230">
        <v>0</v>
      </c>
      <c r="N95" s="183"/>
      <c r="O95" s="358">
        <v>0</v>
      </c>
      <c r="P95" s="166">
        <f t="shared" si="42"/>
        <v>0</v>
      </c>
      <c r="Q95" s="166">
        <f t="shared" si="43"/>
        <v>0</v>
      </c>
      <c r="R95" s="166">
        <f t="shared" si="44"/>
        <v>0</v>
      </c>
      <c r="S95" s="166">
        <f t="shared" si="33"/>
        <v>1</v>
      </c>
      <c r="T95" s="370">
        <f t="shared" si="34"/>
        <v>1</v>
      </c>
      <c r="U95" s="370">
        <f t="shared" si="45"/>
        <v>1</v>
      </c>
      <c r="V95" s="370">
        <f t="shared" si="46"/>
        <v>0</v>
      </c>
      <c r="W95" s="370">
        <f t="shared" si="47"/>
        <v>0</v>
      </c>
      <c r="X95" s="166">
        <f t="shared" si="48"/>
        <v>0</v>
      </c>
      <c r="Y95" s="163">
        <v>0</v>
      </c>
      <c r="Z95" s="136">
        <v>0</v>
      </c>
      <c r="AA95" s="136">
        <v>0</v>
      </c>
      <c r="AB95" s="136">
        <v>0</v>
      </c>
      <c r="AC95" s="136">
        <v>0</v>
      </c>
      <c r="AD95" s="136">
        <v>0</v>
      </c>
      <c r="AE95" s="136">
        <v>0</v>
      </c>
      <c r="AF95" s="138">
        <v>0</v>
      </c>
      <c r="AG95" s="252" t="s">
        <v>825</v>
      </c>
      <c r="AH95" s="156"/>
      <c r="AI95" s="137">
        <v>0</v>
      </c>
      <c r="AJ95" s="135">
        <f t="shared" si="35"/>
        <v>0</v>
      </c>
      <c r="AK95" s="135">
        <f t="shared" si="36"/>
        <v>0</v>
      </c>
      <c r="AL95" s="135">
        <f t="shared" si="49"/>
        <v>0</v>
      </c>
      <c r="AM95" s="135">
        <f t="shared" si="37"/>
        <v>0</v>
      </c>
      <c r="AN95" s="135">
        <f t="shared" si="50"/>
        <v>1</v>
      </c>
      <c r="AO95" s="135">
        <f t="shared" si="38"/>
        <v>0</v>
      </c>
      <c r="AP95" s="135">
        <f t="shared" si="39"/>
        <v>1</v>
      </c>
      <c r="AQ95" s="135">
        <f t="shared" si="51"/>
        <v>1</v>
      </c>
      <c r="AR95" s="135">
        <f t="shared" si="52"/>
        <v>0</v>
      </c>
      <c r="AS95" s="135">
        <f t="shared" si="40"/>
        <v>0</v>
      </c>
      <c r="AT95" s="163">
        <v>0</v>
      </c>
      <c r="AU95" s="137">
        <v>1</v>
      </c>
      <c r="AV95" s="136">
        <v>0</v>
      </c>
      <c r="AW95" s="136">
        <v>0</v>
      </c>
      <c r="AX95" s="136">
        <v>0</v>
      </c>
      <c r="AY95" s="136">
        <v>0</v>
      </c>
      <c r="AZ95" s="136">
        <v>0</v>
      </c>
      <c r="BA95" s="138">
        <v>0</v>
      </c>
      <c r="BB95" s="280">
        <f>Detailed!B94</f>
        <v>0</v>
      </c>
      <c r="BC95" s="297">
        <f>Detailed!C94</f>
        <v>0</v>
      </c>
      <c r="BD95" s="281">
        <f>Detailed!D94</f>
        <v>0</v>
      </c>
      <c r="BE95" s="282">
        <f>Detailed!E94</f>
        <v>0</v>
      </c>
      <c r="BF95" s="281">
        <f>Detailed!F94</f>
        <v>0</v>
      </c>
      <c r="BG95" s="263">
        <f>Detailed!G94</f>
        <v>0</v>
      </c>
      <c r="BH95" s="281">
        <f>Detailed!H94</f>
        <v>0</v>
      </c>
      <c r="BI95" s="282">
        <f>Detailed!I94</f>
        <v>0</v>
      </c>
      <c r="BJ95" s="281">
        <f>Detailed!J94</f>
        <v>0</v>
      </c>
      <c r="BK95" s="283">
        <f>Detailed!K94</f>
        <v>0</v>
      </c>
      <c r="BL95" s="266">
        <f>Detailed!L94</f>
        <v>0</v>
      </c>
      <c r="BM95" s="267">
        <f>Detailed!M94</f>
        <v>0</v>
      </c>
      <c r="BN95" s="264">
        <f>Detailed!N94</f>
        <v>0</v>
      </c>
      <c r="BO95" s="265">
        <f>Detailed!K94</f>
        <v>0</v>
      </c>
      <c r="BQ95" s="57"/>
      <c r="BS95" s="57"/>
      <c r="BU95" s="57"/>
      <c r="BW95" s="57"/>
      <c r="BY95" s="57"/>
      <c r="BZ95" s="11"/>
      <c r="CA95" s="57"/>
      <c r="CC95" s="57"/>
      <c r="CE95" s="57"/>
      <c r="CG95" s="57"/>
      <c r="CI95" s="57"/>
      <c r="CJ95" s="57"/>
      <c r="CK95" s="57"/>
      <c r="CL95" s="57"/>
      <c r="CM95" s="57"/>
      <c r="CN95" s="57"/>
      <c r="CO95" s="57"/>
      <c r="CP95" s="57"/>
      <c r="CQ95" s="57"/>
      <c r="CS95" s="57"/>
      <c r="CU95" s="57"/>
      <c r="CW95" s="57"/>
      <c r="CY95" s="57"/>
      <c r="DA95" s="57"/>
      <c r="DC95" s="57"/>
      <c r="DE95" s="57"/>
      <c r="DG95" s="57"/>
      <c r="DI95" s="57"/>
      <c r="DK95" s="57"/>
      <c r="DM95" s="57"/>
      <c r="DO95" s="57"/>
      <c r="DQ95" s="57"/>
      <c r="DS95" s="57"/>
      <c r="DU95" s="57"/>
      <c r="DW95" s="57"/>
      <c r="DY95" s="57"/>
      <c r="EA95" s="57"/>
      <c r="EC95" s="57"/>
      <c r="EE95" s="57"/>
      <c r="EG95" s="57"/>
      <c r="EI95" s="57"/>
      <c r="EK95" s="57"/>
      <c r="EM95" s="57"/>
      <c r="EO95" s="57"/>
      <c r="EQ95" s="57"/>
      <c r="ES95" s="57"/>
      <c r="EU95" s="57"/>
      <c r="EW95" s="57"/>
      <c r="EY95" s="57"/>
      <c r="FA95" s="57"/>
      <c r="FC95" s="57"/>
      <c r="FE95" s="57"/>
      <c r="FG95" s="57"/>
      <c r="FI95" s="57"/>
      <c r="FK95" s="57"/>
    </row>
    <row r="96" spans="1:170" ht="77.25" thickBot="1">
      <c r="A96" s="193" t="s">
        <v>388</v>
      </c>
      <c r="B96" s="197">
        <f t="shared" si="30"/>
        <v>0</v>
      </c>
      <c r="C96" s="71">
        <f t="shared" si="41"/>
        <v>1</v>
      </c>
      <c r="D96" s="163">
        <v>0</v>
      </c>
      <c r="E96" s="180">
        <v>1</v>
      </c>
      <c r="F96" s="136">
        <v>0</v>
      </c>
      <c r="G96" s="136">
        <f t="shared" si="32"/>
        <v>0</v>
      </c>
      <c r="H96" s="136">
        <v>0</v>
      </c>
      <c r="I96" s="136">
        <v>0</v>
      </c>
      <c r="J96" s="180">
        <v>1</v>
      </c>
      <c r="K96" s="138">
        <v>0</v>
      </c>
      <c r="L96" s="143" t="s">
        <v>544</v>
      </c>
      <c r="M96" s="230">
        <v>0</v>
      </c>
      <c r="N96" s="183"/>
      <c r="O96" s="358">
        <v>0</v>
      </c>
      <c r="P96" s="166">
        <f t="shared" si="42"/>
        <v>0</v>
      </c>
      <c r="Q96" s="166">
        <f t="shared" si="43"/>
        <v>0</v>
      </c>
      <c r="R96" s="166">
        <f t="shared" si="44"/>
        <v>0</v>
      </c>
      <c r="S96" s="166">
        <f t="shared" si="33"/>
        <v>1</v>
      </c>
      <c r="T96" s="370">
        <f t="shared" si="34"/>
        <v>1</v>
      </c>
      <c r="U96" s="370">
        <f t="shared" si="45"/>
        <v>1</v>
      </c>
      <c r="V96" s="370">
        <f t="shared" si="46"/>
        <v>0</v>
      </c>
      <c r="W96" s="370">
        <f t="shared" si="47"/>
        <v>0</v>
      </c>
      <c r="X96" s="166">
        <f t="shared" si="48"/>
        <v>0</v>
      </c>
      <c r="Y96" s="163">
        <v>0</v>
      </c>
      <c r="Z96" s="136">
        <v>0</v>
      </c>
      <c r="AA96" s="136">
        <v>0</v>
      </c>
      <c r="AB96" s="136">
        <v>0</v>
      </c>
      <c r="AC96" s="136">
        <v>0</v>
      </c>
      <c r="AD96" s="136">
        <v>0</v>
      </c>
      <c r="AE96" s="136">
        <v>0</v>
      </c>
      <c r="AF96" s="138">
        <v>0</v>
      </c>
      <c r="AG96" s="155"/>
      <c r="AH96" s="155"/>
      <c r="AI96" s="137">
        <v>0</v>
      </c>
      <c r="AJ96" s="135">
        <f t="shared" si="35"/>
        <v>0</v>
      </c>
      <c r="AK96" s="135">
        <f t="shared" si="36"/>
        <v>0</v>
      </c>
      <c r="AL96" s="135">
        <f t="shared" si="49"/>
        <v>0</v>
      </c>
      <c r="AM96" s="135">
        <f t="shared" si="37"/>
        <v>0</v>
      </c>
      <c r="AN96" s="135">
        <f t="shared" si="50"/>
        <v>0</v>
      </c>
      <c r="AO96" s="135">
        <f t="shared" si="38"/>
        <v>0</v>
      </c>
      <c r="AP96" s="135">
        <f t="shared" si="39"/>
        <v>0</v>
      </c>
      <c r="AQ96" s="135">
        <f t="shared" si="51"/>
        <v>0</v>
      </c>
      <c r="AR96" s="135">
        <f t="shared" si="52"/>
        <v>0</v>
      </c>
      <c r="AS96" s="135">
        <f t="shared" si="40"/>
        <v>0</v>
      </c>
      <c r="AT96" s="163">
        <v>0</v>
      </c>
      <c r="AU96" s="137">
        <v>0</v>
      </c>
      <c r="AV96" s="136">
        <v>0</v>
      </c>
      <c r="AW96" s="136">
        <v>0</v>
      </c>
      <c r="AX96" s="136">
        <v>0</v>
      </c>
      <c r="AY96" s="136">
        <v>0</v>
      </c>
      <c r="AZ96" s="136">
        <v>0</v>
      </c>
      <c r="BA96" s="138">
        <v>0</v>
      </c>
      <c r="BB96" s="280">
        <f>Detailed!B95</f>
        <v>0</v>
      </c>
      <c r="BC96" s="297">
        <f>Detailed!C95</f>
        <v>0</v>
      </c>
      <c r="BD96" s="281">
        <f>Detailed!D95</f>
        <v>0</v>
      </c>
      <c r="BE96" s="282">
        <f>Detailed!E95</f>
        <v>0</v>
      </c>
      <c r="BF96" s="281">
        <f>Detailed!F95</f>
        <v>0</v>
      </c>
      <c r="BG96" s="263">
        <f>Detailed!G95</f>
        <v>0</v>
      </c>
      <c r="BH96" s="281">
        <f>Detailed!H95</f>
        <v>0</v>
      </c>
      <c r="BI96" s="282">
        <f>Detailed!I95</f>
        <v>0</v>
      </c>
      <c r="BJ96" s="281">
        <f>Detailed!J95</f>
        <v>0</v>
      </c>
      <c r="BK96" s="283">
        <f>Detailed!K95</f>
        <v>0</v>
      </c>
      <c r="BL96" s="266">
        <f>Detailed!L95</f>
        <v>0</v>
      </c>
      <c r="BM96" s="267">
        <f>Detailed!M95</f>
        <v>0</v>
      </c>
      <c r="BN96" s="264">
        <f>Detailed!N95</f>
        <v>0</v>
      </c>
      <c r="BO96" s="265">
        <f>Detailed!K95</f>
        <v>0</v>
      </c>
      <c r="BQ96" s="57"/>
      <c r="BS96" s="57"/>
      <c r="BU96" s="57"/>
      <c r="BW96" s="57"/>
      <c r="BY96" s="57"/>
      <c r="BZ96" s="11"/>
      <c r="CA96" s="57"/>
      <c r="CC96" s="57"/>
      <c r="CE96" s="57"/>
      <c r="CG96" s="57"/>
      <c r="CI96" s="57"/>
      <c r="CJ96" s="57"/>
      <c r="CK96" s="57"/>
      <c r="CL96" s="57"/>
      <c r="CM96" s="57"/>
      <c r="CN96" s="57"/>
      <c r="CO96" s="57"/>
      <c r="CP96" s="57"/>
      <c r="CQ96" s="57"/>
      <c r="CS96" s="57"/>
      <c r="CU96" s="57"/>
      <c r="CW96" s="57"/>
      <c r="CY96" s="57"/>
      <c r="DA96" s="57"/>
      <c r="DC96" s="57"/>
      <c r="DE96" s="57"/>
      <c r="DG96" s="57"/>
      <c r="DI96" s="57"/>
      <c r="DK96" s="57"/>
      <c r="DM96" s="57"/>
      <c r="DO96" s="57"/>
      <c r="DQ96" s="57"/>
      <c r="DS96" s="57"/>
      <c r="DU96" s="57"/>
      <c r="DW96" s="57"/>
      <c r="DY96" s="57"/>
      <c r="EA96" s="57"/>
      <c r="EC96" s="57"/>
      <c r="EE96" s="57"/>
      <c r="EG96" s="57"/>
      <c r="EI96" s="57"/>
      <c r="EK96" s="57"/>
      <c r="EM96" s="57"/>
      <c r="EO96" s="57"/>
      <c r="EQ96" s="57"/>
      <c r="ES96" s="57"/>
      <c r="EU96" s="57"/>
      <c r="EW96" s="57"/>
      <c r="EY96" s="57"/>
      <c r="FA96" s="57"/>
      <c r="FC96" s="57"/>
      <c r="FE96" s="57"/>
      <c r="FG96" s="57"/>
      <c r="FI96" s="57"/>
      <c r="FK96" s="57"/>
    </row>
    <row r="97" spans="1:167" ht="277.5" customHeight="1" thickBot="1">
      <c r="A97" s="195" t="s">
        <v>390</v>
      </c>
      <c r="B97" s="197">
        <f t="shared" si="30"/>
        <v>1</v>
      </c>
      <c r="C97" s="71">
        <f t="shared" si="41"/>
        <v>1</v>
      </c>
      <c r="D97" s="163">
        <v>0</v>
      </c>
      <c r="E97" s="136">
        <v>0</v>
      </c>
      <c r="F97" s="180">
        <v>1</v>
      </c>
      <c r="G97" s="136">
        <f t="shared" si="32"/>
        <v>0</v>
      </c>
      <c r="H97" s="136">
        <v>0</v>
      </c>
      <c r="I97" s="180">
        <v>1</v>
      </c>
      <c r="J97" s="180">
        <v>1</v>
      </c>
      <c r="K97" s="184">
        <v>1</v>
      </c>
      <c r="L97" s="228" t="s">
        <v>819</v>
      </c>
      <c r="M97" s="231">
        <v>1</v>
      </c>
      <c r="N97" s="144" t="s">
        <v>545</v>
      </c>
      <c r="O97" s="230">
        <v>0</v>
      </c>
      <c r="P97" s="166">
        <f t="shared" si="42"/>
        <v>1</v>
      </c>
      <c r="Q97" s="166">
        <f t="shared" si="43"/>
        <v>1</v>
      </c>
      <c r="R97" s="166">
        <f t="shared" si="44"/>
        <v>0</v>
      </c>
      <c r="S97" s="166">
        <f t="shared" si="33"/>
        <v>0</v>
      </c>
      <c r="T97" s="370">
        <f t="shared" si="34"/>
        <v>0</v>
      </c>
      <c r="U97" s="370">
        <f t="shared" si="45"/>
        <v>0</v>
      </c>
      <c r="V97" s="370">
        <f t="shared" si="46"/>
        <v>0</v>
      </c>
      <c r="W97" s="370">
        <f t="shared" si="47"/>
        <v>0</v>
      </c>
      <c r="X97" s="166">
        <f t="shared" si="48"/>
        <v>0</v>
      </c>
      <c r="Y97" s="163">
        <v>1</v>
      </c>
      <c r="Z97" s="136">
        <v>0</v>
      </c>
      <c r="AA97" s="136">
        <v>0</v>
      </c>
      <c r="AB97" s="136">
        <v>0</v>
      </c>
      <c r="AC97" s="136">
        <v>0</v>
      </c>
      <c r="AD97" s="136">
        <v>0</v>
      </c>
      <c r="AE97" s="136">
        <v>0</v>
      </c>
      <c r="AF97" s="138">
        <v>0</v>
      </c>
      <c r="AG97" s="144" t="s">
        <v>546</v>
      </c>
      <c r="AH97" s="155"/>
      <c r="AI97" s="137">
        <v>0</v>
      </c>
      <c r="AJ97" s="135">
        <f t="shared" si="35"/>
        <v>0</v>
      </c>
      <c r="AK97" s="135">
        <f t="shared" si="36"/>
        <v>0</v>
      </c>
      <c r="AL97" s="135">
        <f t="shared" si="49"/>
        <v>0</v>
      </c>
      <c r="AM97" s="135">
        <f t="shared" si="37"/>
        <v>0</v>
      </c>
      <c r="AN97" s="135">
        <f t="shared" si="50"/>
        <v>1</v>
      </c>
      <c r="AO97" s="135">
        <f t="shared" si="38"/>
        <v>0</v>
      </c>
      <c r="AP97" s="135">
        <f t="shared" si="39"/>
        <v>1</v>
      </c>
      <c r="AQ97" s="135">
        <f t="shared" si="51"/>
        <v>1</v>
      </c>
      <c r="AR97" s="135">
        <f t="shared" si="52"/>
        <v>0</v>
      </c>
      <c r="AS97" s="135">
        <f t="shared" si="40"/>
        <v>0</v>
      </c>
      <c r="AT97" s="163">
        <v>1</v>
      </c>
      <c r="AU97" s="137">
        <v>0</v>
      </c>
      <c r="AV97" s="136">
        <v>1</v>
      </c>
      <c r="AW97" s="136">
        <v>0</v>
      </c>
      <c r="AX97" s="136">
        <v>0</v>
      </c>
      <c r="AY97" s="136">
        <v>0</v>
      </c>
      <c r="AZ97" s="136">
        <v>0</v>
      </c>
      <c r="BA97" s="138">
        <v>0</v>
      </c>
      <c r="BB97" s="280">
        <f>Detailed!B96</f>
        <v>0</v>
      </c>
      <c r="BC97" s="297">
        <f>Detailed!C96</f>
        <v>120413636.36363636</v>
      </c>
      <c r="BD97" s="281">
        <f>Detailed!D96</f>
        <v>0</v>
      </c>
      <c r="BE97" s="282">
        <f>Detailed!E96</f>
        <v>0</v>
      </c>
      <c r="BF97" s="281">
        <f>Detailed!F96</f>
        <v>0</v>
      </c>
      <c r="BG97" s="263">
        <f>Detailed!G96</f>
        <v>0</v>
      </c>
      <c r="BH97" s="281">
        <f>Detailed!H96</f>
        <v>0</v>
      </c>
      <c r="BI97" s="282">
        <f>Detailed!I96</f>
        <v>120413636.36363636</v>
      </c>
      <c r="BJ97" s="281">
        <f>Detailed!J96</f>
        <v>0</v>
      </c>
      <c r="BK97" s="283">
        <f>Detailed!K96</f>
        <v>0</v>
      </c>
      <c r="BL97" s="266">
        <f>Detailed!L96</f>
        <v>0</v>
      </c>
      <c r="BM97" s="267">
        <f>Detailed!M96</f>
        <v>0</v>
      </c>
      <c r="BN97" s="264">
        <f>Detailed!N96</f>
        <v>0</v>
      </c>
      <c r="BO97" s="265">
        <f>Detailed!K96</f>
        <v>0</v>
      </c>
      <c r="BQ97" s="57"/>
      <c r="BS97" s="57"/>
      <c r="BU97" s="57"/>
      <c r="BW97" s="57"/>
      <c r="BY97" s="57"/>
      <c r="BZ97" s="11"/>
      <c r="CA97" s="57"/>
      <c r="CC97" s="57"/>
      <c r="CE97" s="57"/>
      <c r="CG97" s="57"/>
      <c r="CI97" s="57"/>
      <c r="CJ97" s="57"/>
      <c r="CK97" s="57"/>
      <c r="CL97" s="57"/>
      <c r="CM97" s="57"/>
      <c r="CN97" s="57"/>
      <c r="CO97" s="57"/>
      <c r="CP97" s="57"/>
      <c r="CQ97" s="57"/>
      <c r="CS97" s="57"/>
      <c r="CU97" s="57"/>
      <c r="CW97" s="57"/>
      <c r="CY97" s="57"/>
      <c r="DA97" s="57"/>
      <c r="DC97" s="57"/>
      <c r="DE97" s="57"/>
      <c r="DG97" s="57"/>
      <c r="DI97" s="57"/>
      <c r="DK97" s="57"/>
      <c r="DM97" s="57"/>
      <c r="DO97" s="57"/>
      <c r="DQ97" s="57"/>
      <c r="DS97" s="57"/>
      <c r="DU97" s="57"/>
      <c r="DW97" s="57"/>
      <c r="DY97" s="57"/>
      <c r="EA97" s="57"/>
      <c r="EC97" s="57"/>
      <c r="EE97" s="57"/>
      <c r="EG97" s="57"/>
      <c r="EI97" s="57"/>
      <c r="EK97" s="57"/>
      <c r="EM97" s="57"/>
      <c r="EO97" s="57"/>
      <c r="EQ97" s="57"/>
      <c r="ES97" s="57"/>
      <c r="EU97" s="57"/>
      <c r="EW97" s="57"/>
      <c r="EY97" s="57"/>
      <c r="FA97" s="57"/>
      <c r="FC97" s="57"/>
      <c r="FE97" s="57"/>
      <c r="FG97" s="57"/>
      <c r="FI97" s="57"/>
      <c r="FK97" s="57"/>
    </row>
    <row r="98" spans="1:167" ht="77.25" thickBot="1">
      <c r="A98" s="193" t="s">
        <v>391</v>
      </c>
      <c r="B98" s="197">
        <f t="shared" si="30"/>
        <v>0</v>
      </c>
      <c r="C98" s="71">
        <f t="shared" si="41"/>
        <v>0</v>
      </c>
      <c r="D98" s="163">
        <v>0</v>
      </c>
      <c r="E98" s="180">
        <v>1</v>
      </c>
      <c r="F98" s="136">
        <v>0</v>
      </c>
      <c r="G98" s="136">
        <f t="shared" si="32"/>
        <v>0</v>
      </c>
      <c r="H98" s="136">
        <v>0</v>
      </c>
      <c r="I98" s="136">
        <v>0</v>
      </c>
      <c r="J98" s="136">
        <v>0</v>
      </c>
      <c r="K98" s="138">
        <v>0</v>
      </c>
      <c r="L98" s="143" t="s">
        <v>547</v>
      </c>
      <c r="M98" s="230">
        <v>0</v>
      </c>
      <c r="N98" s="183"/>
      <c r="O98" s="358">
        <v>0</v>
      </c>
      <c r="P98" s="166">
        <f t="shared" si="42"/>
        <v>0</v>
      </c>
      <c r="Q98" s="166">
        <f t="shared" si="43"/>
        <v>0</v>
      </c>
      <c r="R98" s="166">
        <f t="shared" si="44"/>
        <v>0</v>
      </c>
      <c r="S98" s="166">
        <f t="shared" si="33"/>
        <v>0</v>
      </c>
      <c r="T98" s="370">
        <f t="shared" si="34"/>
        <v>0</v>
      </c>
      <c r="U98" s="370">
        <f t="shared" si="45"/>
        <v>0</v>
      </c>
      <c r="V98" s="370">
        <f t="shared" si="46"/>
        <v>0</v>
      </c>
      <c r="W98" s="370">
        <f t="shared" si="47"/>
        <v>0</v>
      </c>
      <c r="X98" s="166">
        <f t="shared" si="48"/>
        <v>0</v>
      </c>
      <c r="Y98" s="163">
        <v>0</v>
      </c>
      <c r="Z98" s="136">
        <v>0</v>
      </c>
      <c r="AA98" s="136">
        <v>0</v>
      </c>
      <c r="AB98" s="136">
        <v>0</v>
      </c>
      <c r="AC98" s="136">
        <v>0</v>
      </c>
      <c r="AD98" s="136">
        <v>0</v>
      </c>
      <c r="AE98" s="136">
        <v>0</v>
      </c>
      <c r="AF98" s="138">
        <v>0</v>
      </c>
      <c r="AG98" s="155"/>
      <c r="AH98" s="155"/>
      <c r="AI98" s="137">
        <v>0</v>
      </c>
      <c r="AJ98" s="135">
        <f t="shared" si="35"/>
        <v>0</v>
      </c>
      <c r="AK98" s="135">
        <f t="shared" si="36"/>
        <v>0</v>
      </c>
      <c r="AL98" s="135">
        <f t="shared" si="49"/>
        <v>0</v>
      </c>
      <c r="AM98" s="135">
        <f t="shared" si="37"/>
        <v>0</v>
      </c>
      <c r="AN98" s="135">
        <f t="shared" si="50"/>
        <v>0</v>
      </c>
      <c r="AO98" s="135">
        <f t="shared" si="38"/>
        <v>0</v>
      </c>
      <c r="AP98" s="135">
        <f t="shared" si="39"/>
        <v>0</v>
      </c>
      <c r="AQ98" s="135">
        <f t="shared" si="51"/>
        <v>0</v>
      </c>
      <c r="AR98" s="135">
        <f t="shared" si="52"/>
        <v>0</v>
      </c>
      <c r="AS98" s="135">
        <f t="shared" si="40"/>
        <v>0</v>
      </c>
      <c r="AT98" s="163">
        <v>0</v>
      </c>
      <c r="AU98" s="137">
        <v>0</v>
      </c>
      <c r="AV98" s="136">
        <v>0</v>
      </c>
      <c r="AW98" s="136">
        <v>0</v>
      </c>
      <c r="AX98" s="136">
        <v>0</v>
      </c>
      <c r="AY98" s="136">
        <v>0</v>
      </c>
      <c r="AZ98" s="136">
        <v>0</v>
      </c>
      <c r="BA98" s="138">
        <v>0</v>
      </c>
      <c r="BB98" s="280">
        <f>Detailed!B97</f>
        <v>0</v>
      </c>
      <c r="BC98" s="297">
        <f>Detailed!C97</f>
        <v>0</v>
      </c>
      <c r="BD98" s="281">
        <f>Detailed!D97</f>
        <v>0</v>
      </c>
      <c r="BE98" s="282">
        <f>Detailed!E97</f>
        <v>0</v>
      </c>
      <c r="BF98" s="281">
        <f>Detailed!F97</f>
        <v>0</v>
      </c>
      <c r="BG98" s="263">
        <f>Detailed!G97</f>
        <v>0</v>
      </c>
      <c r="BH98" s="281">
        <f>Detailed!H97</f>
        <v>0</v>
      </c>
      <c r="BI98" s="282">
        <f>Detailed!I97</f>
        <v>0</v>
      </c>
      <c r="BJ98" s="281">
        <f>Detailed!J97</f>
        <v>0</v>
      </c>
      <c r="BK98" s="283">
        <f>Detailed!K97</f>
        <v>0</v>
      </c>
      <c r="BL98" s="266">
        <f>Detailed!L97</f>
        <v>0</v>
      </c>
      <c r="BM98" s="267">
        <f>Detailed!M97</f>
        <v>0</v>
      </c>
      <c r="BN98" s="264">
        <f>Detailed!N97</f>
        <v>0</v>
      </c>
      <c r="BO98" s="265">
        <f>Detailed!K97</f>
        <v>0</v>
      </c>
      <c r="BQ98" s="57"/>
      <c r="BS98" s="57"/>
      <c r="BU98" s="57"/>
      <c r="BW98" s="57"/>
      <c r="BY98" s="57"/>
      <c r="BZ98" s="11"/>
      <c r="CA98" s="57"/>
      <c r="CC98" s="57"/>
      <c r="CE98" s="57"/>
      <c r="CG98" s="57"/>
      <c r="CI98" s="57"/>
      <c r="CJ98" s="57"/>
      <c r="CK98" s="57"/>
      <c r="CL98" s="57"/>
      <c r="CM98" s="57"/>
      <c r="CN98" s="57"/>
      <c r="CO98" s="57"/>
      <c r="CP98" s="57"/>
      <c r="CQ98" s="57"/>
      <c r="CS98" s="57"/>
      <c r="CU98" s="57"/>
      <c r="CW98" s="57"/>
      <c r="CY98" s="57"/>
      <c r="DA98" s="57"/>
      <c r="DC98" s="57"/>
      <c r="DE98" s="57"/>
      <c r="DG98" s="57"/>
      <c r="DI98" s="57"/>
      <c r="DK98" s="57"/>
      <c r="DM98" s="57"/>
      <c r="DO98" s="57"/>
      <c r="DQ98" s="57"/>
      <c r="DS98" s="57"/>
      <c r="DU98" s="57"/>
      <c r="DW98" s="57"/>
      <c r="DY98" s="57"/>
      <c r="EA98" s="57"/>
      <c r="EC98" s="57"/>
      <c r="EE98" s="57"/>
      <c r="EG98" s="57"/>
      <c r="EI98" s="57"/>
      <c r="EK98" s="57"/>
      <c r="EM98" s="57"/>
      <c r="EO98" s="57"/>
      <c r="EQ98" s="57"/>
      <c r="ES98" s="57"/>
      <c r="EU98" s="57"/>
      <c r="EW98" s="57"/>
      <c r="EY98" s="57"/>
      <c r="FA98" s="57"/>
      <c r="FC98" s="57"/>
      <c r="FE98" s="57"/>
      <c r="FG98" s="57"/>
      <c r="FI98" s="57"/>
      <c r="FK98" s="57"/>
    </row>
    <row r="99" spans="1:167" ht="171" customHeight="1" thickBot="1">
      <c r="A99" s="195" t="s">
        <v>393</v>
      </c>
      <c r="B99" s="197">
        <f t="shared" si="30"/>
        <v>1</v>
      </c>
      <c r="C99" s="71">
        <f t="shared" si="41"/>
        <v>1</v>
      </c>
      <c r="D99" s="163">
        <v>1</v>
      </c>
      <c r="E99" s="136">
        <v>0</v>
      </c>
      <c r="F99" s="136">
        <v>0</v>
      </c>
      <c r="G99" s="136">
        <f t="shared" si="32"/>
        <v>0</v>
      </c>
      <c r="H99" s="136">
        <v>0</v>
      </c>
      <c r="I99" s="180">
        <v>1</v>
      </c>
      <c r="J99" s="180">
        <v>1</v>
      </c>
      <c r="K99" s="138">
        <v>0</v>
      </c>
      <c r="L99" s="143" t="s">
        <v>548</v>
      </c>
      <c r="M99" s="235">
        <v>1</v>
      </c>
      <c r="N99" s="165" t="s">
        <v>549</v>
      </c>
      <c r="O99" s="235">
        <v>1</v>
      </c>
      <c r="P99" s="166">
        <f t="shared" si="42"/>
        <v>1</v>
      </c>
      <c r="Q99" s="166">
        <f t="shared" si="43"/>
        <v>0</v>
      </c>
      <c r="R99" s="166">
        <f t="shared" si="44"/>
        <v>0</v>
      </c>
      <c r="S99" s="166">
        <f t="shared" si="33"/>
        <v>0</v>
      </c>
      <c r="T99" s="370">
        <f t="shared" si="34"/>
        <v>0</v>
      </c>
      <c r="U99" s="370">
        <f t="shared" si="45"/>
        <v>0</v>
      </c>
      <c r="V99" s="370">
        <f t="shared" si="46"/>
        <v>0</v>
      </c>
      <c r="W99" s="370">
        <f t="shared" si="47"/>
        <v>0</v>
      </c>
      <c r="X99" s="166">
        <f t="shared" si="48"/>
        <v>0</v>
      </c>
      <c r="Y99" s="163">
        <v>1</v>
      </c>
      <c r="Z99" s="136">
        <v>0</v>
      </c>
      <c r="AA99" s="136">
        <v>1</v>
      </c>
      <c r="AB99" s="136">
        <v>0</v>
      </c>
      <c r="AC99" s="136">
        <v>0</v>
      </c>
      <c r="AD99" s="136">
        <v>0</v>
      </c>
      <c r="AE99" s="136">
        <v>0</v>
      </c>
      <c r="AF99" s="138">
        <v>0</v>
      </c>
      <c r="AG99" s="144" t="s">
        <v>550</v>
      </c>
      <c r="AH99" s="157" t="s">
        <v>551</v>
      </c>
      <c r="AI99" s="137">
        <v>0</v>
      </c>
      <c r="AJ99" s="135">
        <f t="shared" si="35"/>
        <v>0</v>
      </c>
      <c r="AK99" s="135">
        <f t="shared" si="36"/>
        <v>0</v>
      </c>
      <c r="AL99" s="135">
        <f t="shared" si="49"/>
        <v>0</v>
      </c>
      <c r="AM99" s="135">
        <f t="shared" si="37"/>
        <v>0</v>
      </c>
      <c r="AN99" s="135">
        <f t="shared" si="50"/>
        <v>1</v>
      </c>
      <c r="AO99" s="135">
        <f t="shared" si="38"/>
        <v>1</v>
      </c>
      <c r="AP99" s="135">
        <f t="shared" si="39"/>
        <v>1</v>
      </c>
      <c r="AQ99" s="135">
        <f t="shared" si="51"/>
        <v>0</v>
      </c>
      <c r="AR99" s="135">
        <f t="shared" si="52"/>
        <v>0</v>
      </c>
      <c r="AS99" s="135">
        <f t="shared" si="40"/>
        <v>1</v>
      </c>
      <c r="AT99" s="163">
        <v>1</v>
      </c>
      <c r="AU99" s="137">
        <v>0</v>
      </c>
      <c r="AV99" s="136">
        <v>0</v>
      </c>
      <c r="AW99" s="136">
        <v>0</v>
      </c>
      <c r="AX99" s="136">
        <v>0</v>
      </c>
      <c r="AY99" s="136">
        <v>0</v>
      </c>
      <c r="AZ99" s="136">
        <v>0</v>
      </c>
      <c r="BA99" s="138">
        <v>0</v>
      </c>
      <c r="BB99" s="280">
        <f>Detailed!B98</f>
        <v>100000</v>
      </c>
      <c r="BC99" s="297">
        <f>Detailed!C98</f>
        <v>18574090.90909091</v>
      </c>
      <c r="BD99" s="281">
        <f>Detailed!D98</f>
        <v>0</v>
      </c>
      <c r="BE99" s="282">
        <f>Detailed!E98</f>
        <v>0</v>
      </c>
      <c r="BF99" s="281">
        <f>Detailed!F98</f>
        <v>0</v>
      </c>
      <c r="BG99" s="263">
        <f>Detailed!G98</f>
        <v>0</v>
      </c>
      <c r="BH99" s="281">
        <f>Detailed!H98</f>
        <v>100000</v>
      </c>
      <c r="BI99" s="282">
        <f>Detailed!I98</f>
        <v>18574090.90909091</v>
      </c>
      <c r="BJ99" s="281">
        <f>Detailed!J98</f>
        <v>0</v>
      </c>
      <c r="BK99" s="283">
        <f>Detailed!K98</f>
        <v>0</v>
      </c>
      <c r="BL99" s="266">
        <f>Detailed!L98</f>
        <v>0</v>
      </c>
      <c r="BM99" s="267">
        <f>Detailed!M98</f>
        <v>0</v>
      </c>
      <c r="BN99" s="264">
        <f>Detailed!N98</f>
        <v>0</v>
      </c>
      <c r="BO99" s="265">
        <f>Detailed!K98</f>
        <v>0</v>
      </c>
      <c r="BQ99" s="57"/>
      <c r="BS99" s="57"/>
      <c r="BU99" s="57"/>
      <c r="BW99" s="57"/>
      <c r="BY99" s="57"/>
      <c r="BZ99" s="11"/>
      <c r="CA99" s="57"/>
      <c r="CC99" s="57"/>
      <c r="CE99" s="57"/>
      <c r="CG99" s="57"/>
      <c r="CI99" s="57"/>
      <c r="CJ99" s="57"/>
      <c r="CK99" s="57"/>
      <c r="CL99" s="57"/>
      <c r="CM99" s="57"/>
      <c r="CN99" s="57"/>
      <c r="CO99" s="57"/>
      <c r="CP99" s="57"/>
      <c r="CQ99" s="57"/>
      <c r="CS99" s="57"/>
      <c r="CU99" s="57"/>
      <c r="CW99" s="57"/>
      <c r="CY99" s="57"/>
      <c r="DA99" s="57"/>
      <c r="DC99" s="57"/>
      <c r="DE99" s="57"/>
      <c r="DG99" s="57"/>
      <c r="DI99" s="57"/>
      <c r="DK99" s="57"/>
      <c r="DM99" s="57"/>
      <c r="DO99" s="57"/>
      <c r="DQ99" s="57"/>
      <c r="DS99" s="57"/>
      <c r="DU99" s="57"/>
      <c r="DW99" s="57"/>
      <c r="DY99" s="57"/>
      <c r="EA99" s="57"/>
      <c r="EC99" s="57"/>
      <c r="EE99" s="57"/>
      <c r="EG99" s="57"/>
      <c r="EI99" s="57"/>
      <c r="EK99" s="57"/>
      <c r="EM99" s="57"/>
      <c r="EO99" s="57"/>
      <c r="EQ99" s="57"/>
      <c r="ES99" s="57"/>
      <c r="EU99" s="57"/>
      <c r="EW99" s="57"/>
      <c r="EY99" s="57"/>
      <c r="FA99" s="57"/>
      <c r="FC99" s="57"/>
      <c r="FE99" s="57"/>
      <c r="FG99" s="57"/>
      <c r="FI99" s="57"/>
      <c r="FK99" s="57"/>
    </row>
    <row r="100" spans="1:167" ht="210" customHeight="1" thickBot="1">
      <c r="A100" s="193" t="s">
        <v>394</v>
      </c>
      <c r="B100" s="197">
        <f t="shared" si="30"/>
        <v>1</v>
      </c>
      <c r="C100" s="71">
        <f t="shared" si="41"/>
        <v>1</v>
      </c>
      <c r="D100" s="182">
        <v>1</v>
      </c>
      <c r="E100" s="136">
        <v>0</v>
      </c>
      <c r="F100" s="136">
        <v>0</v>
      </c>
      <c r="G100" s="136">
        <f t="shared" si="32"/>
        <v>0</v>
      </c>
      <c r="H100" s="136">
        <v>0</v>
      </c>
      <c r="I100" s="180">
        <v>1</v>
      </c>
      <c r="J100" s="180">
        <v>1</v>
      </c>
      <c r="K100" s="184">
        <v>1</v>
      </c>
      <c r="L100" s="143" t="s">
        <v>799</v>
      </c>
      <c r="M100" s="230">
        <v>0</v>
      </c>
      <c r="N100" s="144" t="s">
        <v>552</v>
      </c>
      <c r="O100" s="230">
        <v>0</v>
      </c>
      <c r="P100" s="166">
        <f t="shared" si="42"/>
        <v>0</v>
      </c>
      <c r="Q100" s="166">
        <f t="shared" si="43"/>
        <v>0</v>
      </c>
      <c r="R100" s="166">
        <f t="shared" si="44"/>
        <v>0</v>
      </c>
      <c r="S100" s="166">
        <f t="shared" si="33"/>
        <v>1</v>
      </c>
      <c r="T100" s="370">
        <f t="shared" si="34"/>
        <v>1</v>
      </c>
      <c r="U100" s="370">
        <f t="shared" si="45"/>
        <v>0</v>
      </c>
      <c r="V100" s="370">
        <f t="shared" si="46"/>
        <v>0</v>
      </c>
      <c r="W100" s="370">
        <f t="shared" si="47"/>
        <v>1</v>
      </c>
      <c r="X100" s="166">
        <f t="shared" si="48"/>
        <v>1</v>
      </c>
      <c r="Y100" s="182">
        <v>1</v>
      </c>
      <c r="Z100" s="136">
        <v>0</v>
      </c>
      <c r="AA100" s="136">
        <v>0</v>
      </c>
      <c r="AB100" s="136">
        <v>0</v>
      </c>
      <c r="AC100" s="180">
        <v>1</v>
      </c>
      <c r="AD100" s="136">
        <v>0</v>
      </c>
      <c r="AE100" s="136">
        <v>0</v>
      </c>
      <c r="AF100" s="138">
        <v>0</v>
      </c>
      <c r="AG100" s="155"/>
      <c r="AH100" s="155"/>
      <c r="AI100" s="137">
        <v>0</v>
      </c>
      <c r="AJ100" s="135">
        <f t="shared" si="35"/>
        <v>0</v>
      </c>
      <c r="AK100" s="135">
        <f t="shared" si="36"/>
        <v>0</v>
      </c>
      <c r="AL100" s="135">
        <f t="shared" si="49"/>
        <v>0</v>
      </c>
      <c r="AM100" s="135">
        <f t="shared" si="37"/>
        <v>0</v>
      </c>
      <c r="AN100" s="135">
        <f t="shared" si="50"/>
        <v>0</v>
      </c>
      <c r="AO100" s="135">
        <f t="shared" si="38"/>
        <v>0</v>
      </c>
      <c r="AP100" s="135">
        <f t="shared" si="39"/>
        <v>0</v>
      </c>
      <c r="AQ100" s="135">
        <f t="shared" si="51"/>
        <v>0</v>
      </c>
      <c r="AR100" s="135">
        <f t="shared" si="52"/>
        <v>0</v>
      </c>
      <c r="AS100" s="135">
        <f t="shared" si="40"/>
        <v>0</v>
      </c>
      <c r="AT100" s="163">
        <v>0</v>
      </c>
      <c r="AU100" s="137">
        <v>0</v>
      </c>
      <c r="AV100" s="136">
        <v>0</v>
      </c>
      <c r="AW100" s="136">
        <v>0</v>
      </c>
      <c r="AX100" s="136">
        <v>0</v>
      </c>
      <c r="AY100" s="136">
        <v>0</v>
      </c>
      <c r="AZ100" s="136">
        <v>0</v>
      </c>
      <c r="BA100" s="138">
        <v>0</v>
      </c>
      <c r="BB100" s="280">
        <f>Detailed!B99</f>
        <v>0</v>
      </c>
      <c r="BC100" s="297">
        <f>Detailed!C99</f>
        <v>0</v>
      </c>
      <c r="BD100" s="281">
        <f>Detailed!D99</f>
        <v>0</v>
      </c>
      <c r="BE100" s="282">
        <f>Detailed!E99</f>
        <v>0</v>
      </c>
      <c r="BF100" s="281">
        <f>Detailed!F99</f>
        <v>0</v>
      </c>
      <c r="BG100" s="263">
        <f>Detailed!G99</f>
        <v>0</v>
      </c>
      <c r="BH100" s="281">
        <f>Detailed!H99</f>
        <v>0</v>
      </c>
      <c r="BI100" s="282">
        <f>Detailed!I99</f>
        <v>0</v>
      </c>
      <c r="BJ100" s="281">
        <f>Detailed!J99</f>
        <v>0</v>
      </c>
      <c r="BK100" s="283">
        <f>Detailed!K99</f>
        <v>0</v>
      </c>
      <c r="BL100" s="266">
        <f>Detailed!L99</f>
        <v>0</v>
      </c>
      <c r="BM100" s="267">
        <f>Detailed!M99</f>
        <v>0</v>
      </c>
      <c r="BN100" s="264">
        <f>Detailed!N99</f>
        <v>0</v>
      </c>
      <c r="BO100" s="265">
        <f>Detailed!K99</f>
        <v>0</v>
      </c>
      <c r="BQ100" s="57"/>
      <c r="BS100" s="57"/>
      <c r="BU100" s="57"/>
      <c r="BW100" s="57"/>
      <c r="BY100" s="57"/>
      <c r="BZ100" s="11"/>
      <c r="CA100" s="57"/>
      <c r="CC100" s="57"/>
      <c r="CE100" s="57"/>
      <c r="CG100" s="57"/>
      <c r="CI100" s="57"/>
      <c r="CJ100" s="57"/>
      <c r="CK100" s="57"/>
      <c r="CL100" s="57"/>
      <c r="CM100" s="57"/>
      <c r="CN100" s="57"/>
      <c r="CO100" s="57"/>
      <c r="CP100" s="57"/>
      <c r="CQ100" s="57"/>
      <c r="CS100" s="57"/>
      <c r="CU100" s="57"/>
      <c r="CW100" s="57"/>
      <c r="CY100" s="57"/>
      <c r="DA100" s="57"/>
      <c r="DC100" s="57"/>
      <c r="DE100" s="57"/>
      <c r="DG100" s="57"/>
      <c r="DI100" s="57"/>
      <c r="DK100" s="57"/>
      <c r="DM100" s="57"/>
      <c r="DO100" s="57"/>
      <c r="DQ100" s="57"/>
      <c r="DS100" s="57"/>
      <c r="DU100" s="57"/>
      <c r="DW100" s="57"/>
      <c r="DY100" s="57"/>
      <c r="EA100" s="57"/>
      <c r="EC100" s="57"/>
      <c r="EE100" s="57"/>
      <c r="EG100" s="57"/>
      <c r="EI100" s="57"/>
      <c r="EK100" s="57"/>
      <c r="EM100" s="57"/>
      <c r="EO100" s="57"/>
      <c r="EQ100" s="57"/>
      <c r="ES100" s="57"/>
      <c r="EU100" s="57"/>
      <c r="EW100" s="57"/>
      <c r="EY100" s="57"/>
      <c r="FA100" s="57"/>
      <c r="FC100" s="57"/>
      <c r="FE100" s="57"/>
      <c r="FG100" s="57"/>
      <c r="FI100" s="57"/>
      <c r="FK100" s="57"/>
    </row>
    <row r="101" spans="1:167" ht="252.75" customHeight="1" thickBot="1">
      <c r="A101" s="193" t="s">
        <v>396</v>
      </c>
      <c r="B101" s="197">
        <f t="shared" si="30"/>
        <v>1</v>
      </c>
      <c r="C101" s="71">
        <f t="shared" si="41"/>
        <v>1</v>
      </c>
      <c r="D101" s="182">
        <v>1</v>
      </c>
      <c r="E101" s="136">
        <v>0</v>
      </c>
      <c r="F101" s="136">
        <v>0</v>
      </c>
      <c r="G101" s="136">
        <f t="shared" si="32"/>
        <v>0</v>
      </c>
      <c r="H101" s="136">
        <v>0</v>
      </c>
      <c r="I101" s="180">
        <v>1</v>
      </c>
      <c r="J101" s="180">
        <v>1</v>
      </c>
      <c r="K101" s="184">
        <v>1</v>
      </c>
      <c r="L101" s="143" t="s">
        <v>553</v>
      </c>
      <c r="M101" s="230">
        <v>0</v>
      </c>
      <c r="N101" s="144" t="s">
        <v>554</v>
      </c>
      <c r="O101" s="230">
        <v>0</v>
      </c>
      <c r="P101" s="166">
        <f t="shared" si="42"/>
        <v>0</v>
      </c>
      <c r="Q101" s="166">
        <f t="shared" si="43"/>
        <v>0</v>
      </c>
      <c r="R101" s="166">
        <f t="shared" si="44"/>
        <v>0</v>
      </c>
      <c r="S101" s="166">
        <f t="shared" si="33"/>
        <v>1</v>
      </c>
      <c r="T101" s="370">
        <f t="shared" si="34"/>
        <v>1</v>
      </c>
      <c r="U101" s="370">
        <f t="shared" si="45"/>
        <v>0</v>
      </c>
      <c r="V101" s="370">
        <f t="shared" si="46"/>
        <v>0</v>
      </c>
      <c r="W101" s="370">
        <f t="shared" si="47"/>
        <v>1</v>
      </c>
      <c r="X101" s="166">
        <f t="shared" si="48"/>
        <v>1</v>
      </c>
      <c r="Y101" s="182">
        <v>1</v>
      </c>
      <c r="Z101" s="136">
        <v>0</v>
      </c>
      <c r="AA101" s="136">
        <v>0</v>
      </c>
      <c r="AB101" s="180">
        <v>1</v>
      </c>
      <c r="AC101" s="180">
        <v>1</v>
      </c>
      <c r="AD101" s="136">
        <v>0</v>
      </c>
      <c r="AE101" s="136">
        <v>0</v>
      </c>
      <c r="AF101" s="184">
        <v>1</v>
      </c>
      <c r="AG101" s="155"/>
      <c r="AH101" s="155"/>
      <c r="AI101" s="137">
        <v>0</v>
      </c>
      <c r="AJ101" s="135">
        <f t="shared" si="35"/>
        <v>0</v>
      </c>
      <c r="AK101" s="135">
        <f t="shared" si="36"/>
        <v>0</v>
      </c>
      <c r="AL101" s="135">
        <f t="shared" si="49"/>
        <v>0</v>
      </c>
      <c r="AM101" s="135">
        <f t="shared" si="37"/>
        <v>0</v>
      </c>
      <c r="AN101" s="135">
        <f t="shared" si="50"/>
        <v>0</v>
      </c>
      <c r="AO101" s="135">
        <f t="shared" si="38"/>
        <v>0</v>
      </c>
      <c r="AP101" s="135">
        <f t="shared" si="39"/>
        <v>0</v>
      </c>
      <c r="AQ101" s="135">
        <f t="shared" si="51"/>
        <v>0</v>
      </c>
      <c r="AR101" s="135">
        <f t="shared" si="52"/>
        <v>0</v>
      </c>
      <c r="AS101" s="135">
        <f t="shared" si="40"/>
        <v>0</v>
      </c>
      <c r="AT101" s="163">
        <v>0</v>
      </c>
      <c r="AU101" s="137">
        <v>0</v>
      </c>
      <c r="AV101" s="136">
        <v>0</v>
      </c>
      <c r="AW101" s="136">
        <v>0</v>
      </c>
      <c r="AX101" s="136">
        <v>0</v>
      </c>
      <c r="AY101" s="136">
        <v>0</v>
      </c>
      <c r="AZ101" s="136">
        <v>0</v>
      </c>
      <c r="BA101" s="138">
        <v>0</v>
      </c>
      <c r="BB101" s="280">
        <f>Detailed!B100</f>
        <v>0</v>
      </c>
      <c r="BC101" s="297">
        <f>Detailed!C100</f>
        <v>0</v>
      </c>
      <c r="BD101" s="281">
        <f>Detailed!D100</f>
        <v>0</v>
      </c>
      <c r="BE101" s="282">
        <f>Detailed!E100</f>
        <v>0</v>
      </c>
      <c r="BF101" s="281">
        <f>Detailed!F100</f>
        <v>0</v>
      </c>
      <c r="BG101" s="263">
        <f>Detailed!G100</f>
        <v>0</v>
      </c>
      <c r="BH101" s="281">
        <f>Detailed!H100</f>
        <v>0</v>
      </c>
      <c r="BI101" s="282">
        <f>Detailed!I100</f>
        <v>0</v>
      </c>
      <c r="BJ101" s="281">
        <f>Detailed!J100</f>
        <v>0</v>
      </c>
      <c r="BK101" s="283">
        <f>Detailed!K100</f>
        <v>0</v>
      </c>
      <c r="BL101" s="266">
        <f>Detailed!L100</f>
        <v>0</v>
      </c>
      <c r="BM101" s="267">
        <f>Detailed!M100</f>
        <v>0</v>
      </c>
      <c r="BN101" s="264">
        <f>Detailed!N100</f>
        <v>0</v>
      </c>
      <c r="BO101" s="265">
        <f>Detailed!K100</f>
        <v>0</v>
      </c>
      <c r="BQ101" s="57"/>
      <c r="BS101" s="57"/>
      <c r="BU101" s="57"/>
      <c r="BW101" s="57"/>
      <c r="BY101" s="57"/>
      <c r="BZ101" s="11"/>
      <c r="CA101" s="57"/>
      <c r="CC101" s="57"/>
      <c r="CE101" s="57"/>
      <c r="CG101" s="57"/>
      <c r="CI101" s="57"/>
      <c r="CJ101" s="57"/>
      <c r="CK101" s="57"/>
      <c r="CL101" s="57"/>
      <c r="CM101" s="57"/>
      <c r="CN101" s="57"/>
      <c r="CO101" s="57"/>
      <c r="CP101" s="57"/>
      <c r="CQ101" s="57"/>
      <c r="CS101" s="57"/>
      <c r="CU101" s="57"/>
      <c r="CW101" s="57"/>
      <c r="CY101" s="57"/>
      <c r="DA101" s="57"/>
      <c r="DC101" s="57"/>
      <c r="DE101" s="57"/>
      <c r="DG101" s="57"/>
      <c r="DI101" s="57"/>
      <c r="DK101" s="57"/>
      <c r="DM101" s="57"/>
      <c r="DO101" s="57"/>
      <c r="DQ101" s="57"/>
      <c r="DS101" s="57"/>
      <c r="DU101" s="57"/>
      <c r="DW101" s="57"/>
      <c r="DY101" s="57"/>
      <c r="EA101" s="57"/>
      <c r="EC101" s="57"/>
      <c r="EE101" s="57"/>
      <c r="EG101" s="57"/>
      <c r="EI101" s="57"/>
      <c r="EK101" s="57"/>
      <c r="EM101" s="57"/>
      <c r="EO101" s="57"/>
      <c r="EQ101" s="57"/>
      <c r="ES101" s="57"/>
      <c r="EU101" s="57"/>
      <c r="EW101" s="57"/>
      <c r="EY101" s="57"/>
      <c r="FA101" s="57"/>
      <c r="FC101" s="57"/>
      <c r="FE101" s="57"/>
      <c r="FG101" s="57"/>
      <c r="FI101" s="57"/>
      <c r="FK101" s="57"/>
    </row>
    <row r="102" spans="1:167" ht="332.25" customHeight="1" thickBot="1">
      <c r="A102" s="193" t="s">
        <v>398</v>
      </c>
      <c r="B102" s="197">
        <f t="shared" si="30"/>
        <v>1</v>
      </c>
      <c r="C102" s="71">
        <f t="shared" si="41"/>
        <v>1</v>
      </c>
      <c r="D102" s="182">
        <v>1</v>
      </c>
      <c r="E102" s="136">
        <v>0</v>
      </c>
      <c r="F102" s="136">
        <v>0</v>
      </c>
      <c r="G102" s="136">
        <f t="shared" si="32"/>
        <v>0</v>
      </c>
      <c r="H102" s="180">
        <v>1</v>
      </c>
      <c r="I102" s="180">
        <v>1</v>
      </c>
      <c r="J102" s="180">
        <v>1</v>
      </c>
      <c r="K102" s="184">
        <v>1</v>
      </c>
      <c r="L102" s="143" t="s">
        <v>555</v>
      </c>
      <c r="M102" s="230">
        <v>0</v>
      </c>
      <c r="N102" s="144" t="s">
        <v>664</v>
      </c>
      <c r="O102" s="230">
        <v>0</v>
      </c>
      <c r="P102" s="166">
        <f t="shared" si="42"/>
        <v>0</v>
      </c>
      <c r="Q102" s="166">
        <f t="shared" si="43"/>
        <v>0</v>
      </c>
      <c r="R102" s="166">
        <f t="shared" si="44"/>
        <v>0</v>
      </c>
      <c r="S102" s="166">
        <f t="shared" si="33"/>
        <v>1</v>
      </c>
      <c r="T102" s="370">
        <f t="shared" si="34"/>
        <v>1</v>
      </c>
      <c r="U102" s="370">
        <f t="shared" si="45"/>
        <v>0</v>
      </c>
      <c r="V102" s="370">
        <f t="shared" si="46"/>
        <v>0</v>
      </c>
      <c r="W102" s="370">
        <f t="shared" si="47"/>
        <v>1</v>
      </c>
      <c r="X102" s="166">
        <f t="shared" si="48"/>
        <v>1</v>
      </c>
      <c r="Y102" s="182">
        <v>1</v>
      </c>
      <c r="Z102" s="136">
        <v>0</v>
      </c>
      <c r="AA102" s="136">
        <v>0</v>
      </c>
      <c r="AB102" s="136">
        <v>0</v>
      </c>
      <c r="AC102" s="136">
        <v>0</v>
      </c>
      <c r="AD102" s="136">
        <v>0</v>
      </c>
      <c r="AE102" s="136">
        <v>0</v>
      </c>
      <c r="AF102" s="138">
        <v>0</v>
      </c>
      <c r="AG102" s="155"/>
      <c r="AH102" s="155"/>
      <c r="AI102" s="137">
        <v>0</v>
      </c>
      <c r="AJ102" s="135">
        <f t="shared" si="35"/>
        <v>0</v>
      </c>
      <c r="AK102" s="135">
        <f t="shared" si="36"/>
        <v>0</v>
      </c>
      <c r="AL102" s="135">
        <f t="shared" si="49"/>
        <v>0</v>
      </c>
      <c r="AM102" s="135">
        <f t="shared" si="37"/>
        <v>0</v>
      </c>
      <c r="AN102" s="135">
        <f t="shared" si="50"/>
        <v>0</v>
      </c>
      <c r="AO102" s="135">
        <f t="shared" si="38"/>
        <v>0</v>
      </c>
      <c r="AP102" s="135">
        <f t="shared" si="39"/>
        <v>0</v>
      </c>
      <c r="AQ102" s="135">
        <f t="shared" si="51"/>
        <v>0</v>
      </c>
      <c r="AR102" s="135">
        <f t="shared" si="52"/>
        <v>0</v>
      </c>
      <c r="AS102" s="135">
        <f t="shared" si="40"/>
        <v>0</v>
      </c>
      <c r="AT102" s="163">
        <v>0</v>
      </c>
      <c r="AU102" s="137">
        <v>0</v>
      </c>
      <c r="AV102" s="136">
        <v>0</v>
      </c>
      <c r="AW102" s="136">
        <v>0</v>
      </c>
      <c r="AX102" s="136">
        <v>0</v>
      </c>
      <c r="AY102" s="136">
        <v>0</v>
      </c>
      <c r="AZ102" s="136">
        <v>0</v>
      </c>
      <c r="BA102" s="138">
        <v>0</v>
      </c>
      <c r="BB102" s="280">
        <f>Detailed!B101</f>
        <v>0</v>
      </c>
      <c r="BC102" s="297">
        <f>Detailed!C101</f>
        <v>0</v>
      </c>
      <c r="BD102" s="281">
        <f>Detailed!D101</f>
        <v>0</v>
      </c>
      <c r="BE102" s="282">
        <f>Detailed!E101</f>
        <v>0</v>
      </c>
      <c r="BF102" s="281">
        <f>Detailed!F101</f>
        <v>0</v>
      </c>
      <c r="BG102" s="263">
        <f>Detailed!G101</f>
        <v>0</v>
      </c>
      <c r="BH102" s="281">
        <f>Detailed!H101</f>
        <v>0</v>
      </c>
      <c r="BI102" s="282">
        <f>Detailed!I101</f>
        <v>0</v>
      </c>
      <c r="BJ102" s="281">
        <f>Detailed!J101</f>
        <v>0</v>
      </c>
      <c r="BK102" s="283">
        <f>Detailed!K101</f>
        <v>0</v>
      </c>
      <c r="BL102" s="266">
        <f>Detailed!L101</f>
        <v>0</v>
      </c>
      <c r="BM102" s="267">
        <f>Detailed!M101</f>
        <v>0</v>
      </c>
      <c r="BN102" s="264">
        <f>Detailed!N101</f>
        <v>0</v>
      </c>
      <c r="BO102" s="265">
        <f>Detailed!K101</f>
        <v>0</v>
      </c>
      <c r="BQ102" s="57"/>
      <c r="BS102" s="57"/>
      <c r="BU102" s="57"/>
      <c r="BW102" s="57"/>
      <c r="BY102" s="57"/>
      <c r="BZ102" s="11"/>
      <c r="CA102" s="57"/>
      <c r="CC102" s="57"/>
      <c r="CE102" s="57"/>
      <c r="CG102" s="57"/>
      <c r="CI102" s="57"/>
      <c r="CJ102" s="57"/>
      <c r="CK102" s="57"/>
      <c r="CL102" s="57"/>
      <c r="CM102" s="57"/>
      <c r="CN102" s="57"/>
      <c r="CO102" s="57"/>
      <c r="CP102" s="57"/>
      <c r="CQ102" s="57"/>
      <c r="CS102" s="57"/>
      <c r="CU102" s="57"/>
      <c r="CW102" s="57"/>
      <c r="CY102" s="57"/>
      <c r="DA102" s="57"/>
      <c r="DC102" s="57"/>
      <c r="DE102" s="57"/>
      <c r="DG102" s="57"/>
      <c r="DI102" s="57"/>
      <c r="DK102" s="57"/>
      <c r="DM102" s="57"/>
      <c r="DO102" s="57"/>
      <c r="DQ102" s="57"/>
      <c r="DS102" s="57"/>
      <c r="DU102" s="57"/>
      <c r="DW102" s="57"/>
      <c r="DY102" s="57"/>
      <c r="EA102" s="57"/>
      <c r="EC102" s="57"/>
      <c r="EE102" s="57"/>
      <c r="EG102" s="57"/>
      <c r="EI102" s="57"/>
      <c r="EK102" s="57"/>
      <c r="EM102" s="57"/>
      <c r="EO102" s="57"/>
      <c r="EQ102" s="57"/>
      <c r="ES102" s="57"/>
      <c r="EU102" s="57"/>
      <c r="EW102" s="57"/>
      <c r="EY102" s="57"/>
      <c r="FA102" s="57"/>
      <c r="FC102" s="57"/>
      <c r="FE102" s="57"/>
      <c r="FG102" s="57"/>
      <c r="FI102" s="57"/>
      <c r="FK102" s="57"/>
    </row>
    <row r="103" spans="1:167" ht="77.25" thickBot="1">
      <c r="A103" s="193" t="s">
        <v>400</v>
      </c>
      <c r="B103" s="197">
        <f t="shared" si="30"/>
        <v>1</v>
      </c>
      <c r="C103" s="71">
        <f t="shared" si="41"/>
        <v>1</v>
      </c>
      <c r="D103" s="182">
        <v>1</v>
      </c>
      <c r="E103" s="136">
        <v>0</v>
      </c>
      <c r="F103" s="136">
        <v>0</v>
      </c>
      <c r="G103" s="136">
        <f t="shared" si="32"/>
        <v>0</v>
      </c>
      <c r="H103" s="136">
        <v>0</v>
      </c>
      <c r="I103" s="136">
        <v>0</v>
      </c>
      <c r="J103" s="136">
        <v>0</v>
      </c>
      <c r="K103" s="138">
        <v>0</v>
      </c>
      <c r="L103" s="143" t="s">
        <v>800</v>
      </c>
      <c r="M103" s="230"/>
      <c r="N103" s="183"/>
      <c r="O103" s="358">
        <v>0</v>
      </c>
      <c r="P103" s="166">
        <f t="shared" si="42"/>
        <v>0</v>
      </c>
      <c r="Q103" s="166">
        <f t="shared" si="43"/>
        <v>0</v>
      </c>
      <c r="R103" s="166">
        <f t="shared" si="44"/>
        <v>0</v>
      </c>
      <c r="S103" s="166">
        <f t="shared" si="33"/>
        <v>0</v>
      </c>
      <c r="T103" s="370">
        <f t="shared" si="34"/>
        <v>0</v>
      </c>
      <c r="U103" s="370">
        <f t="shared" si="45"/>
        <v>0</v>
      </c>
      <c r="V103" s="370">
        <f t="shared" si="46"/>
        <v>0</v>
      </c>
      <c r="W103" s="370">
        <f t="shared" si="47"/>
        <v>0</v>
      </c>
      <c r="X103" s="166">
        <f t="shared" si="48"/>
        <v>0</v>
      </c>
      <c r="Y103" s="163">
        <v>0</v>
      </c>
      <c r="Z103" s="136">
        <v>0</v>
      </c>
      <c r="AA103" s="136">
        <v>0</v>
      </c>
      <c r="AB103" s="136">
        <v>0</v>
      </c>
      <c r="AC103" s="136">
        <v>0</v>
      </c>
      <c r="AD103" s="136">
        <v>0</v>
      </c>
      <c r="AE103" s="136">
        <v>0</v>
      </c>
      <c r="AF103" s="138">
        <v>0</v>
      </c>
      <c r="AG103" s="155"/>
      <c r="AH103" s="155"/>
      <c r="AI103" s="137">
        <v>0</v>
      </c>
      <c r="AJ103" s="135">
        <f t="shared" si="35"/>
        <v>0</v>
      </c>
      <c r="AK103" s="135">
        <f t="shared" si="36"/>
        <v>0</v>
      </c>
      <c r="AL103" s="135">
        <f t="shared" si="49"/>
        <v>0</v>
      </c>
      <c r="AM103" s="135">
        <f t="shared" si="37"/>
        <v>0</v>
      </c>
      <c r="AN103" s="135">
        <f t="shared" si="50"/>
        <v>0</v>
      </c>
      <c r="AO103" s="135">
        <f t="shared" si="38"/>
        <v>0</v>
      </c>
      <c r="AP103" s="135">
        <f t="shared" si="39"/>
        <v>0</v>
      </c>
      <c r="AQ103" s="135">
        <f t="shared" si="51"/>
        <v>0</v>
      </c>
      <c r="AR103" s="135">
        <f t="shared" si="52"/>
        <v>0</v>
      </c>
      <c r="AS103" s="135">
        <f t="shared" si="40"/>
        <v>0</v>
      </c>
      <c r="AT103" s="163">
        <v>0</v>
      </c>
      <c r="AU103" s="137">
        <v>0</v>
      </c>
      <c r="AV103" s="136">
        <v>0</v>
      </c>
      <c r="AW103" s="136">
        <v>0</v>
      </c>
      <c r="AX103" s="136">
        <v>0</v>
      </c>
      <c r="AY103" s="136">
        <v>0</v>
      </c>
      <c r="AZ103" s="136">
        <v>0</v>
      </c>
      <c r="BA103" s="138">
        <v>0</v>
      </c>
      <c r="BB103" s="280">
        <f>Detailed!B102</f>
        <v>0</v>
      </c>
      <c r="BC103" s="297">
        <f>Detailed!C102</f>
        <v>0</v>
      </c>
      <c r="BD103" s="281">
        <f>Detailed!D102</f>
        <v>0</v>
      </c>
      <c r="BE103" s="282">
        <f>Detailed!E102</f>
        <v>0</v>
      </c>
      <c r="BF103" s="281">
        <f>Detailed!F102</f>
        <v>0</v>
      </c>
      <c r="BG103" s="263">
        <f>Detailed!G102</f>
        <v>0</v>
      </c>
      <c r="BH103" s="281">
        <f>Detailed!H102</f>
        <v>0</v>
      </c>
      <c r="BI103" s="282">
        <f>Detailed!I102</f>
        <v>0</v>
      </c>
      <c r="BJ103" s="281">
        <f>Detailed!J102</f>
        <v>0</v>
      </c>
      <c r="BK103" s="283">
        <f>Detailed!K102</f>
        <v>0</v>
      </c>
      <c r="BL103" s="266">
        <f>Detailed!L102</f>
        <v>0</v>
      </c>
      <c r="BM103" s="267">
        <f>Detailed!M102</f>
        <v>0</v>
      </c>
      <c r="BN103" s="264">
        <f>Detailed!N102</f>
        <v>0</v>
      </c>
      <c r="BO103" s="265">
        <f>Detailed!K102</f>
        <v>0</v>
      </c>
      <c r="BQ103" s="57"/>
      <c r="BS103" s="57"/>
      <c r="BU103" s="57"/>
      <c r="BW103" s="57"/>
      <c r="BY103" s="57"/>
      <c r="BZ103" s="11"/>
      <c r="CA103" s="57"/>
      <c r="CC103" s="57"/>
      <c r="CE103" s="57"/>
      <c r="CG103" s="57"/>
      <c r="CI103" s="57"/>
      <c r="CJ103" s="57"/>
      <c r="CK103" s="57"/>
      <c r="CL103" s="57"/>
      <c r="CM103" s="57"/>
      <c r="CN103" s="57"/>
      <c r="CO103" s="57"/>
      <c r="CP103" s="57"/>
      <c r="CQ103" s="57"/>
      <c r="CS103" s="57"/>
      <c r="CU103" s="57"/>
      <c r="CW103" s="57"/>
      <c r="CY103" s="57"/>
      <c r="DA103" s="57"/>
      <c r="DC103" s="57"/>
      <c r="DE103" s="57"/>
      <c r="DG103" s="57"/>
      <c r="DI103" s="57"/>
      <c r="DK103" s="57"/>
      <c r="DM103" s="57"/>
      <c r="DO103" s="57"/>
      <c r="DQ103" s="57"/>
      <c r="DS103" s="57"/>
      <c r="DU103" s="57"/>
      <c r="DW103" s="57"/>
      <c r="DY103" s="57"/>
      <c r="EA103" s="57"/>
      <c r="EC103" s="57"/>
      <c r="EE103" s="57"/>
      <c r="EG103" s="57"/>
      <c r="EI103" s="57"/>
      <c r="EK103" s="57"/>
      <c r="EM103" s="57"/>
      <c r="EO103" s="57"/>
      <c r="EQ103" s="57"/>
      <c r="ES103" s="57"/>
      <c r="EU103" s="57"/>
      <c r="EW103" s="57"/>
      <c r="EY103" s="57"/>
      <c r="FA103" s="57"/>
      <c r="FC103" s="57"/>
      <c r="FE103" s="57"/>
      <c r="FG103" s="57"/>
      <c r="FI103" s="57"/>
      <c r="FK103" s="57"/>
    </row>
    <row r="104" spans="1:167" ht="249" customHeight="1" thickBot="1">
      <c r="A104" s="193" t="s">
        <v>402</v>
      </c>
      <c r="B104" s="197">
        <f t="shared" si="30"/>
        <v>0</v>
      </c>
      <c r="C104" s="71">
        <f t="shared" si="41"/>
        <v>1</v>
      </c>
      <c r="D104" s="163">
        <v>0</v>
      </c>
      <c r="E104" s="180">
        <v>1</v>
      </c>
      <c r="F104" s="136">
        <v>0</v>
      </c>
      <c r="G104" s="136">
        <f t="shared" si="32"/>
        <v>0</v>
      </c>
      <c r="H104" s="136">
        <v>0</v>
      </c>
      <c r="I104" s="180">
        <v>1</v>
      </c>
      <c r="J104" s="180">
        <v>1</v>
      </c>
      <c r="K104" s="184">
        <v>1</v>
      </c>
      <c r="L104" s="143" t="s">
        <v>556</v>
      </c>
      <c r="M104" s="230">
        <v>0</v>
      </c>
      <c r="N104" s="144" t="s">
        <v>557</v>
      </c>
      <c r="O104" s="235">
        <v>1</v>
      </c>
      <c r="P104" s="166">
        <f t="shared" si="42"/>
        <v>1</v>
      </c>
      <c r="Q104" s="166">
        <f t="shared" si="43"/>
        <v>0</v>
      </c>
      <c r="R104" s="166">
        <f t="shared" si="44"/>
        <v>1</v>
      </c>
      <c r="S104" s="166">
        <f t="shared" si="33"/>
        <v>0</v>
      </c>
      <c r="T104" s="370">
        <f t="shared" si="34"/>
        <v>0</v>
      </c>
      <c r="U104" s="370">
        <f t="shared" si="45"/>
        <v>0</v>
      </c>
      <c r="V104" s="370">
        <f t="shared" si="46"/>
        <v>0</v>
      </c>
      <c r="W104" s="370">
        <f t="shared" si="47"/>
        <v>0</v>
      </c>
      <c r="X104" s="166">
        <f t="shared" si="48"/>
        <v>0</v>
      </c>
      <c r="Y104" s="182">
        <v>1</v>
      </c>
      <c r="Z104" s="180">
        <v>1</v>
      </c>
      <c r="AA104" s="136">
        <v>0</v>
      </c>
      <c r="AB104" s="136">
        <v>0</v>
      </c>
      <c r="AC104" s="136">
        <v>0</v>
      </c>
      <c r="AD104" s="136">
        <v>0</v>
      </c>
      <c r="AE104" s="136">
        <v>0</v>
      </c>
      <c r="AF104" s="138">
        <v>0</v>
      </c>
      <c r="AG104" s="155"/>
      <c r="AH104" s="155"/>
      <c r="AI104" s="137">
        <v>0</v>
      </c>
      <c r="AJ104" s="135">
        <f t="shared" si="35"/>
        <v>0</v>
      </c>
      <c r="AK104" s="135">
        <f t="shared" si="36"/>
        <v>0</v>
      </c>
      <c r="AL104" s="135">
        <f t="shared" si="49"/>
        <v>0</v>
      </c>
      <c r="AM104" s="135">
        <f t="shared" si="37"/>
        <v>0</v>
      </c>
      <c r="AN104" s="135">
        <f t="shared" si="50"/>
        <v>0</v>
      </c>
      <c r="AO104" s="135">
        <f t="shared" si="38"/>
        <v>0</v>
      </c>
      <c r="AP104" s="135">
        <f t="shared" si="39"/>
        <v>0</v>
      </c>
      <c r="AQ104" s="135">
        <f t="shared" si="51"/>
        <v>0</v>
      </c>
      <c r="AR104" s="135">
        <f t="shared" si="52"/>
        <v>0</v>
      </c>
      <c r="AS104" s="135">
        <f t="shared" si="40"/>
        <v>0</v>
      </c>
      <c r="AT104" s="163">
        <v>0</v>
      </c>
      <c r="AU104" s="137">
        <v>0</v>
      </c>
      <c r="AV104" s="136">
        <v>0</v>
      </c>
      <c r="AW104" s="136">
        <v>0</v>
      </c>
      <c r="AX104" s="136">
        <v>0</v>
      </c>
      <c r="AY104" s="136">
        <v>0</v>
      </c>
      <c r="AZ104" s="136">
        <v>0</v>
      </c>
      <c r="BA104" s="138">
        <v>0</v>
      </c>
      <c r="BB104" s="280">
        <f>Detailed!B103</f>
        <v>893275</v>
      </c>
      <c r="BC104" s="297">
        <f>Detailed!C103</f>
        <v>0</v>
      </c>
      <c r="BD104" s="281">
        <f>Detailed!D103</f>
        <v>0</v>
      </c>
      <c r="BE104" s="282">
        <f>Detailed!E103</f>
        <v>0</v>
      </c>
      <c r="BF104" s="281">
        <f>Detailed!F103</f>
        <v>0</v>
      </c>
      <c r="BG104" s="263">
        <f>Detailed!G103</f>
        <v>0</v>
      </c>
      <c r="BH104" s="281">
        <f>Detailed!H103</f>
        <v>0</v>
      </c>
      <c r="BI104" s="282">
        <f>Detailed!I103</f>
        <v>0</v>
      </c>
      <c r="BJ104" s="281">
        <f>Detailed!J103</f>
        <v>893275</v>
      </c>
      <c r="BK104" s="283">
        <f>Detailed!K103</f>
        <v>0</v>
      </c>
      <c r="BL104" s="266">
        <f>Detailed!L103</f>
        <v>0</v>
      </c>
      <c r="BM104" s="267">
        <f>Detailed!M103</f>
        <v>0</v>
      </c>
      <c r="BN104" s="264">
        <f>Detailed!N103</f>
        <v>0</v>
      </c>
      <c r="BO104" s="265">
        <f>Detailed!K103</f>
        <v>0</v>
      </c>
      <c r="BQ104" s="57"/>
      <c r="BS104" s="57"/>
      <c r="BU104" s="57"/>
      <c r="BW104" s="57"/>
      <c r="BY104" s="57"/>
      <c r="BZ104" s="11"/>
      <c r="CA104" s="57"/>
      <c r="CC104" s="57"/>
      <c r="CE104" s="57"/>
      <c r="CG104" s="57"/>
      <c r="CI104" s="57"/>
      <c r="CJ104" s="57"/>
      <c r="CK104" s="57"/>
      <c r="CL104" s="57"/>
      <c r="CM104" s="57"/>
      <c r="CN104" s="57"/>
      <c r="CO104" s="57"/>
      <c r="CP104" s="57"/>
      <c r="CQ104" s="57"/>
      <c r="CS104" s="57"/>
      <c r="CU104" s="57"/>
      <c r="CW104" s="57"/>
      <c r="CY104" s="57"/>
      <c r="DA104" s="57"/>
      <c r="DC104" s="57"/>
      <c r="DE104" s="57"/>
      <c r="DG104" s="57"/>
      <c r="DI104" s="57"/>
      <c r="DK104" s="57"/>
      <c r="DM104" s="57"/>
      <c r="DO104" s="57"/>
      <c r="DQ104" s="57"/>
      <c r="DS104" s="57"/>
      <c r="DU104" s="57"/>
      <c r="DW104" s="57"/>
      <c r="DY104" s="57"/>
      <c r="EA104" s="57"/>
      <c r="EC104" s="57"/>
      <c r="EE104" s="57"/>
      <c r="EG104" s="57"/>
      <c r="EI104" s="57"/>
      <c r="EK104" s="57"/>
      <c r="EM104" s="57"/>
      <c r="EO104" s="57"/>
      <c r="EQ104" s="57"/>
      <c r="ES104" s="57"/>
      <c r="EU104" s="57"/>
      <c r="EW104" s="57"/>
      <c r="EY104" s="57"/>
      <c r="FA104" s="57"/>
      <c r="FC104" s="57"/>
      <c r="FE104" s="57"/>
      <c r="FG104" s="57"/>
      <c r="FI104" s="57"/>
      <c r="FK104" s="57"/>
    </row>
    <row r="105" spans="1:167" ht="208.5" customHeight="1" thickBot="1">
      <c r="A105" s="193" t="s">
        <v>404</v>
      </c>
      <c r="B105" s="197">
        <f t="shared" si="30"/>
        <v>0</v>
      </c>
      <c r="C105" s="71">
        <f t="shared" si="41"/>
        <v>0</v>
      </c>
      <c r="D105" s="163">
        <v>0</v>
      </c>
      <c r="E105" s="180">
        <v>1</v>
      </c>
      <c r="F105" s="136">
        <v>0</v>
      </c>
      <c r="G105" s="136">
        <f t="shared" si="32"/>
        <v>0</v>
      </c>
      <c r="H105" s="136">
        <v>0</v>
      </c>
      <c r="I105" s="136">
        <v>0</v>
      </c>
      <c r="J105" s="136">
        <v>0</v>
      </c>
      <c r="K105" s="138">
        <v>0</v>
      </c>
      <c r="L105" s="143" t="s">
        <v>558</v>
      </c>
      <c r="M105" s="230">
        <v>0</v>
      </c>
      <c r="N105" s="183"/>
      <c r="O105" s="358">
        <v>0</v>
      </c>
      <c r="P105" s="166">
        <f t="shared" si="42"/>
        <v>0</v>
      </c>
      <c r="Q105" s="166">
        <f t="shared" si="43"/>
        <v>0</v>
      </c>
      <c r="R105" s="166">
        <f t="shared" si="44"/>
        <v>0</v>
      </c>
      <c r="S105" s="166">
        <f t="shared" si="33"/>
        <v>0</v>
      </c>
      <c r="T105" s="370">
        <f t="shared" si="34"/>
        <v>0</v>
      </c>
      <c r="U105" s="370">
        <f t="shared" si="45"/>
        <v>0</v>
      </c>
      <c r="V105" s="370">
        <f t="shared" si="46"/>
        <v>0</v>
      </c>
      <c r="W105" s="370">
        <f t="shared" si="47"/>
        <v>0</v>
      </c>
      <c r="X105" s="166">
        <f t="shared" si="48"/>
        <v>0</v>
      </c>
      <c r="Y105" s="163">
        <v>0</v>
      </c>
      <c r="Z105" s="136">
        <v>0</v>
      </c>
      <c r="AA105" s="136">
        <v>0</v>
      </c>
      <c r="AB105" s="136">
        <v>0</v>
      </c>
      <c r="AC105" s="136">
        <v>0</v>
      </c>
      <c r="AD105" s="136">
        <v>0</v>
      </c>
      <c r="AE105" s="136">
        <v>0</v>
      </c>
      <c r="AF105" s="138">
        <v>0</v>
      </c>
      <c r="AG105" s="155"/>
      <c r="AH105" s="155"/>
      <c r="AI105" s="137">
        <v>0</v>
      </c>
      <c r="AJ105" s="135">
        <f t="shared" ref="AJ105:AJ136" si="53">IF(AND(AI105=1,AG105&lt;&gt;""),1,0)</f>
        <v>0</v>
      </c>
      <c r="AK105" s="135">
        <f t="shared" si="36"/>
        <v>0</v>
      </c>
      <c r="AL105" s="135">
        <f t="shared" si="49"/>
        <v>0</v>
      </c>
      <c r="AM105" s="135">
        <f t="shared" ref="AM105:AM136" si="54">IF(AND(AI105=1,AG105="",AH105&lt;&gt;""),1,0)</f>
        <v>0</v>
      </c>
      <c r="AN105" s="135">
        <f t="shared" si="50"/>
        <v>0</v>
      </c>
      <c r="AO105" s="135">
        <f t="shared" ref="AO105:AO136" si="55">IF(AND(AP105=1,AS105=1),1,0)</f>
        <v>0</v>
      </c>
      <c r="AP105" s="135">
        <f t="shared" ref="AP105:AP136" si="56">IF(AND(AN105=1,AG105&lt;&gt;""),1,0)</f>
        <v>0</v>
      </c>
      <c r="AQ105" s="135">
        <f t="shared" si="51"/>
        <v>0</v>
      </c>
      <c r="AR105" s="135">
        <f t="shared" si="52"/>
        <v>0</v>
      </c>
      <c r="AS105" s="135">
        <f t="shared" ref="AS105:AS136" si="57">IF(AND(AN105=1,AH105&lt;&gt;""),1,0)</f>
        <v>0</v>
      </c>
      <c r="AT105" s="163">
        <v>0</v>
      </c>
      <c r="AU105" s="137">
        <v>0</v>
      </c>
      <c r="AV105" s="136">
        <v>0</v>
      </c>
      <c r="AW105" s="136">
        <v>0</v>
      </c>
      <c r="AX105" s="136">
        <v>0</v>
      </c>
      <c r="AY105" s="136">
        <v>0</v>
      </c>
      <c r="AZ105" s="136">
        <v>0</v>
      </c>
      <c r="BA105" s="138">
        <v>0</v>
      </c>
      <c r="BB105" s="280">
        <f>Detailed!B104</f>
        <v>0</v>
      </c>
      <c r="BC105" s="297">
        <f>Detailed!C104</f>
        <v>0</v>
      </c>
      <c r="BD105" s="281">
        <f>Detailed!D104</f>
        <v>0</v>
      </c>
      <c r="BE105" s="282">
        <f>Detailed!E104</f>
        <v>0</v>
      </c>
      <c r="BF105" s="281">
        <f>Detailed!F104</f>
        <v>0</v>
      </c>
      <c r="BG105" s="263">
        <f>Detailed!G104</f>
        <v>0</v>
      </c>
      <c r="BH105" s="281">
        <f>Detailed!H104</f>
        <v>0</v>
      </c>
      <c r="BI105" s="282">
        <f>Detailed!I104</f>
        <v>0</v>
      </c>
      <c r="BJ105" s="281">
        <f>Detailed!J104</f>
        <v>0</v>
      </c>
      <c r="BK105" s="283">
        <f>Detailed!K104</f>
        <v>0</v>
      </c>
      <c r="BL105" s="266">
        <f>Detailed!L104</f>
        <v>0</v>
      </c>
      <c r="BM105" s="267">
        <f>Detailed!M104</f>
        <v>0</v>
      </c>
      <c r="BN105" s="264">
        <f>Detailed!N104</f>
        <v>0</v>
      </c>
      <c r="BO105" s="265">
        <f>Detailed!K104</f>
        <v>0</v>
      </c>
      <c r="BQ105" s="57"/>
      <c r="BS105" s="57"/>
      <c r="BU105" s="57"/>
      <c r="BW105" s="57"/>
      <c r="BY105" s="57"/>
      <c r="BZ105" s="11"/>
      <c r="CA105" s="57"/>
      <c r="CC105" s="57"/>
      <c r="CE105" s="57"/>
      <c r="CG105" s="57"/>
      <c r="CI105" s="57"/>
      <c r="CJ105" s="57"/>
      <c r="CK105" s="57"/>
      <c r="CL105" s="57"/>
      <c r="CM105" s="57"/>
      <c r="CN105" s="57"/>
      <c r="CO105" s="57"/>
      <c r="CP105" s="57"/>
      <c r="CQ105" s="57"/>
      <c r="CS105" s="57"/>
      <c r="CU105" s="57"/>
      <c r="CW105" s="57"/>
      <c r="CY105" s="57"/>
      <c r="DA105" s="57"/>
      <c r="DC105" s="57"/>
      <c r="DE105" s="57"/>
      <c r="DG105" s="57"/>
      <c r="DI105" s="57"/>
      <c r="DK105" s="57"/>
      <c r="DM105" s="57"/>
      <c r="DO105" s="57"/>
      <c r="DQ105" s="57"/>
      <c r="DS105" s="57"/>
      <c r="DU105" s="57"/>
      <c r="DW105" s="57"/>
      <c r="DY105" s="57"/>
      <c r="EA105" s="57"/>
      <c r="EC105" s="57"/>
      <c r="EE105" s="57"/>
      <c r="EG105" s="57"/>
      <c r="EI105" s="57"/>
      <c r="EK105" s="57"/>
      <c r="EM105" s="57"/>
      <c r="EO105" s="57"/>
      <c r="EQ105" s="57"/>
      <c r="ES105" s="57"/>
      <c r="EU105" s="57"/>
      <c r="EW105" s="57"/>
      <c r="EY105" s="57"/>
      <c r="FA105" s="57"/>
      <c r="FC105" s="57"/>
      <c r="FE105" s="57"/>
      <c r="FG105" s="57"/>
      <c r="FI105" s="57"/>
      <c r="FK105" s="57"/>
    </row>
    <row r="106" spans="1:167" ht="391.5" customHeight="1" thickBot="1">
      <c r="A106" s="193" t="s">
        <v>406</v>
      </c>
      <c r="B106" s="197">
        <f t="shared" si="30"/>
        <v>1</v>
      </c>
      <c r="C106" s="71">
        <f t="shared" si="41"/>
        <v>1</v>
      </c>
      <c r="D106" s="182">
        <v>1</v>
      </c>
      <c r="E106" s="136">
        <v>0</v>
      </c>
      <c r="F106" s="180">
        <v>1</v>
      </c>
      <c r="G106" s="136">
        <f t="shared" si="32"/>
        <v>1</v>
      </c>
      <c r="H106" s="180">
        <v>1</v>
      </c>
      <c r="I106" s="180">
        <v>1</v>
      </c>
      <c r="J106" s="180">
        <v>1</v>
      </c>
      <c r="K106" s="184">
        <v>1</v>
      </c>
      <c r="L106" s="244" t="s">
        <v>559</v>
      </c>
      <c r="M106" s="235">
        <v>1</v>
      </c>
      <c r="N106" s="185" t="s">
        <v>560</v>
      </c>
      <c r="O106" s="365">
        <v>1</v>
      </c>
      <c r="P106" s="166">
        <f t="shared" si="42"/>
        <v>1</v>
      </c>
      <c r="Q106" s="166">
        <f t="shared" si="43"/>
        <v>0</v>
      </c>
      <c r="R106" s="166">
        <f t="shared" si="44"/>
        <v>0</v>
      </c>
      <c r="S106" s="166">
        <f t="shared" si="33"/>
        <v>0</v>
      </c>
      <c r="T106" s="370">
        <f t="shared" si="34"/>
        <v>0</v>
      </c>
      <c r="U106" s="370">
        <f t="shared" si="45"/>
        <v>0</v>
      </c>
      <c r="V106" s="370">
        <f t="shared" si="46"/>
        <v>0</v>
      </c>
      <c r="W106" s="370">
        <f t="shared" si="47"/>
        <v>0</v>
      </c>
      <c r="X106" s="166">
        <f t="shared" si="48"/>
        <v>0</v>
      </c>
      <c r="Y106" s="182">
        <v>1</v>
      </c>
      <c r="Z106" s="180">
        <v>1</v>
      </c>
      <c r="AA106" s="136">
        <v>0</v>
      </c>
      <c r="AB106" s="180">
        <v>1</v>
      </c>
      <c r="AC106" s="136">
        <v>0</v>
      </c>
      <c r="AD106" s="180">
        <v>1</v>
      </c>
      <c r="AE106" s="136">
        <v>0</v>
      </c>
      <c r="AF106" s="184">
        <v>1</v>
      </c>
      <c r="AG106" s="155"/>
      <c r="AH106" s="155"/>
      <c r="AI106" s="137">
        <v>0</v>
      </c>
      <c r="AJ106" s="135">
        <f t="shared" si="53"/>
        <v>0</v>
      </c>
      <c r="AK106" s="135">
        <f t="shared" si="36"/>
        <v>0</v>
      </c>
      <c r="AL106" s="135">
        <f t="shared" si="49"/>
        <v>0</v>
      </c>
      <c r="AM106" s="135">
        <f t="shared" si="54"/>
        <v>0</v>
      </c>
      <c r="AN106" s="135">
        <f t="shared" si="50"/>
        <v>0</v>
      </c>
      <c r="AO106" s="135">
        <f t="shared" si="55"/>
        <v>0</v>
      </c>
      <c r="AP106" s="135">
        <f t="shared" si="56"/>
        <v>0</v>
      </c>
      <c r="AQ106" s="135">
        <f t="shared" si="51"/>
        <v>0</v>
      </c>
      <c r="AR106" s="135">
        <f t="shared" si="52"/>
        <v>0</v>
      </c>
      <c r="AS106" s="135">
        <f t="shared" si="57"/>
        <v>0</v>
      </c>
      <c r="AT106" s="163">
        <v>0</v>
      </c>
      <c r="AU106" s="137">
        <v>0</v>
      </c>
      <c r="AV106" s="136">
        <v>0</v>
      </c>
      <c r="AW106" s="136">
        <v>0</v>
      </c>
      <c r="AX106" s="136">
        <v>0</v>
      </c>
      <c r="AY106" s="136">
        <v>0</v>
      </c>
      <c r="AZ106" s="136">
        <v>0</v>
      </c>
      <c r="BA106" s="138">
        <v>0</v>
      </c>
      <c r="BB106" s="280">
        <f>Detailed!B105</f>
        <v>2494766</v>
      </c>
      <c r="BC106" s="297">
        <f>Detailed!C105</f>
        <v>0</v>
      </c>
      <c r="BD106" s="281">
        <f>Detailed!D105</f>
        <v>415360</v>
      </c>
      <c r="BE106" s="282">
        <f>Detailed!E105</f>
        <v>0</v>
      </c>
      <c r="BF106" s="281">
        <f>Detailed!F105</f>
        <v>0</v>
      </c>
      <c r="BG106" s="263">
        <f>Detailed!G105</f>
        <v>0</v>
      </c>
      <c r="BH106" s="281">
        <f>Detailed!H105</f>
        <v>579406</v>
      </c>
      <c r="BI106" s="282">
        <f>Detailed!I105</f>
        <v>0</v>
      </c>
      <c r="BJ106" s="281">
        <f>Detailed!J105</f>
        <v>1500000</v>
      </c>
      <c r="BK106" s="283">
        <f>Detailed!K105</f>
        <v>0</v>
      </c>
      <c r="BL106" s="266">
        <f>Detailed!L105</f>
        <v>0</v>
      </c>
      <c r="BM106" s="267">
        <f>Detailed!M105</f>
        <v>0</v>
      </c>
      <c r="BN106" s="264">
        <f>Detailed!N105</f>
        <v>0</v>
      </c>
      <c r="BO106" s="265">
        <f>Detailed!K105</f>
        <v>0</v>
      </c>
      <c r="BQ106" s="57"/>
      <c r="BS106" s="57"/>
      <c r="BU106" s="57"/>
      <c r="BW106" s="57"/>
      <c r="BY106" s="57"/>
      <c r="BZ106" s="11"/>
      <c r="CA106" s="57"/>
      <c r="CC106" s="57"/>
      <c r="CE106" s="57"/>
      <c r="CG106" s="57"/>
      <c r="CI106" s="57"/>
      <c r="CJ106" s="57"/>
      <c r="CK106" s="57"/>
      <c r="CL106" s="57"/>
      <c r="CM106" s="57"/>
      <c r="CN106" s="57"/>
      <c r="CO106" s="57"/>
      <c r="CP106" s="57"/>
      <c r="CQ106" s="57"/>
      <c r="CS106" s="57"/>
      <c r="CU106" s="57"/>
      <c r="CW106" s="57"/>
      <c r="CY106" s="57"/>
      <c r="DA106" s="57"/>
      <c r="DC106" s="57"/>
      <c r="DE106" s="57"/>
      <c r="DG106" s="57"/>
      <c r="DI106" s="57"/>
      <c r="DK106" s="57"/>
      <c r="DM106" s="57"/>
      <c r="DO106" s="57"/>
      <c r="DQ106" s="57"/>
      <c r="DS106" s="57"/>
      <c r="DU106" s="57"/>
      <c r="DW106" s="57"/>
      <c r="DY106" s="57"/>
      <c r="EA106" s="57"/>
      <c r="EC106" s="57"/>
      <c r="EE106" s="57"/>
      <c r="EG106" s="57"/>
      <c r="EI106" s="57"/>
      <c r="EK106" s="57"/>
      <c r="EM106" s="57"/>
      <c r="EO106" s="57"/>
      <c r="EQ106" s="57"/>
      <c r="ES106" s="57"/>
      <c r="EU106" s="57"/>
      <c r="EW106" s="57"/>
      <c r="EY106" s="57"/>
      <c r="FA106" s="57"/>
      <c r="FC106" s="57"/>
      <c r="FE106" s="57"/>
      <c r="FG106" s="57"/>
      <c r="FI106" s="57"/>
      <c r="FK106" s="57"/>
    </row>
    <row r="107" spans="1:167" ht="131.25" customHeight="1" thickBot="1">
      <c r="A107" s="193" t="s">
        <v>408</v>
      </c>
      <c r="B107" s="197">
        <f t="shared" si="30"/>
        <v>1</v>
      </c>
      <c r="C107" s="71">
        <f t="shared" si="41"/>
        <v>1</v>
      </c>
      <c r="D107" s="182">
        <v>1</v>
      </c>
      <c r="E107" s="136">
        <v>0</v>
      </c>
      <c r="F107" s="136">
        <v>0</v>
      </c>
      <c r="G107" s="136">
        <f t="shared" si="32"/>
        <v>0</v>
      </c>
      <c r="H107" s="136">
        <v>0</v>
      </c>
      <c r="I107" s="180">
        <v>1</v>
      </c>
      <c r="J107" s="180">
        <v>1</v>
      </c>
      <c r="K107" s="184">
        <v>1</v>
      </c>
      <c r="L107" s="143" t="s">
        <v>801</v>
      </c>
      <c r="M107" s="230">
        <v>0</v>
      </c>
      <c r="N107" s="144" t="s">
        <v>561</v>
      </c>
      <c r="O107" s="230">
        <v>0</v>
      </c>
      <c r="P107" s="166">
        <f t="shared" si="42"/>
        <v>0</v>
      </c>
      <c r="Q107" s="166">
        <f t="shared" si="43"/>
        <v>0</v>
      </c>
      <c r="R107" s="166">
        <f t="shared" si="44"/>
        <v>0</v>
      </c>
      <c r="S107" s="166">
        <f t="shared" si="33"/>
        <v>1</v>
      </c>
      <c r="T107" s="370">
        <f t="shared" si="34"/>
        <v>1</v>
      </c>
      <c r="U107" s="370">
        <f t="shared" si="45"/>
        <v>0</v>
      </c>
      <c r="V107" s="370">
        <f t="shared" si="46"/>
        <v>0</v>
      </c>
      <c r="W107" s="370">
        <f t="shared" si="47"/>
        <v>1</v>
      </c>
      <c r="X107" s="166">
        <f t="shared" si="48"/>
        <v>1</v>
      </c>
      <c r="Y107" s="182">
        <v>1</v>
      </c>
      <c r="Z107" s="136">
        <v>0</v>
      </c>
      <c r="AA107" s="136">
        <v>0</v>
      </c>
      <c r="AB107" s="136">
        <v>0</v>
      </c>
      <c r="AC107" s="136">
        <v>0</v>
      </c>
      <c r="AD107" s="136">
        <v>0</v>
      </c>
      <c r="AE107" s="136">
        <v>0</v>
      </c>
      <c r="AF107" s="138">
        <v>0</v>
      </c>
      <c r="AG107" s="155"/>
      <c r="AH107" s="155"/>
      <c r="AI107" s="137">
        <v>0</v>
      </c>
      <c r="AJ107" s="135">
        <f t="shared" si="53"/>
        <v>0</v>
      </c>
      <c r="AK107" s="135">
        <f t="shared" si="36"/>
        <v>0</v>
      </c>
      <c r="AL107" s="135">
        <f t="shared" si="49"/>
        <v>0</v>
      </c>
      <c r="AM107" s="135">
        <f t="shared" si="54"/>
        <v>0</v>
      </c>
      <c r="AN107" s="135">
        <f t="shared" si="50"/>
        <v>0</v>
      </c>
      <c r="AO107" s="135">
        <f t="shared" si="55"/>
        <v>0</v>
      </c>
      <c r="AP107" s="135">
        <f t="shared" si="56"/>
        <v>0</v>
      </c>
      <c r="AQ107" s="135">
        <f t="shared" si="51"/>
        <v>0</v>
      </c>
      <c r="AR107" s="135">
        <f t="shared" si="52"/>
        <v>0</v>
      </c>
      <c r="AS107" s="135">
        <f t="shared" si="57"/>
        <v>0</v>
      </c>
      <c r="AT107" s="163">
        <v>0</v>
      </c>
      <c r="AU107" s="137">
        <v>0</v>
      </c>
      <c r="AV107" s="136">
        <v>0</v>
      </c>
      <c r="AW107" s="136">
        <v>0</v>
      </c>
      <c r="AX107" s="136">
        <v>0</v>
      </c>
      <c r="AY107" s="136">
        <v>0</v>
      </c>
      <c r="AZ107" s="136">
        <v>0</v>
      </c>
      <c r="BA107" s="138">
        <v>0</v>
      </c>
      <c r="BB107" s="280">
        <f>Detailed!B106</f>
        <v>0</v>
      </c>
      <c r="BC107" s="297">
        <f>Detailed!C106</f>
        <v>0</v>
      </c>
      <c r="BD107" s="281">
        <f>Detailed!D106</f>
        <v>0</v>
      </c>
      <c r="BE107" s="282">
        <f>Detailed!E106</f>
        <v>0</v>
      </c>
      <c r="BF107" s="281">
        <f>Detailed!F106</f>
        <v>0</v>
      </c>
      <c r="BG107" s="263">
        <f>Detailed!G106</f>
        <v>0</v>
      </c>
      <c r="BH107" s="281">
        <f>Detailed!H106</f>
        <v>0</v>
      </c>
      <c r="BI107" s="282">
        <f>Detailed!I106</f>
        <v>0</v>
      </c>
      <c r="BJ107" s="281">
        <f>Detailed!J106</f>
        <v>0</v>
      </c>
      <c r="BK107" s="283">
        <f>Detailed!K106</f>
        <v>0</v>
      </c>
      <c r="BL107" s="266">
        <f>Detailed!L106</f>
        <v>0</v>
      </c>
      <c r="BM107" s="267">
        <f>Detailed!M106</f>
        <v>0</v>
      </c>
      <c r="BN107" s="264">
        <f>Detailed!N106</f>
        <v>0</v>
      </c>
      <c r="BO107" s="265">
        <f>Detailed!K106</f>
        <v>0</v>
      </c>
      <c r="BQ107" s="57"/>
      <c r="BS107" s="57"/>
      <c r="BU107" s="57"/>
      <c r="BW107" s="57"/>
      <c r="BY107" s="57"/>
      <c r="BZ107" s="11"/>
      <c r="CA107" s="57"/>
      <c r="CC107" s="57"/>
      <c r="CE107" s="57"/>
      <c r="CG107" s="57"/>
      <c r="CI107" s="57"/>
      <c r="CJ107" s="57"/>
      <c r="CK107" s="57"/>
      <c r="CL107" s="57"/>
      <c r="CM107" s="57"/>
      <c r="CN107" s="57"/>
      <c r="CO107" s="57"/>
      <c r="CP107" s="57"/>
      <c r="CQ107" s="57"/>
      <c r="CS107" s="57"/>
      <c r="CU107" s="57"/>
      <c r="CW107" s="57"/>
      <c r="CY107" s="57"/>
      <c r="DA107" s="57"/>
      <c r="DC107" s="57"/>
      <c r="DE107" s="57"/>
      <c r="DG107" s="57"/>
      <c r="DI107" s="57"/>
      <c r="DK107" s="57"/>
      <c r="DM107" s="57"/>
      <c r="DO107" s="57"/>
      <c r="DQ107" s="57"/>
      <c r="DS107" s="57"/>
      <c r="DU107" s="57"/>
      <c r="DW107" s="57"/>
      <c r="DY107" s="57"/>
      <c r="EA107" s="57"/>
      <c r="EC107" s="57"/>
      <c r="EE107" s="57"/>
      <c r="EG107" s="57"/>
      <c r="EI107" s="57"/>
      <c r="EK107" s="57"/>
      <c r="EM107" s="57"/>
      <c r="EO107" s="57"/>
      <c r="EQ107" s="57"/>
      <c r="ES107" s="57"/>
      <c r="EU107" s="57"/>
      <c r="EW107" s="57"/>
      <c r="EY107" s="57"/>
      <c r="FA107" s="57"/>
      <c r="FC107" s="57"/>
      <c r="FE107" s="57"/>
      <c r="FG107" s="57"/>
      <c r="FI107" s="57"/>
      <c r="FK107" s="57"/>
    </row>
    <row r="108" spans="1:167" ht="186.75" customHeight="1" thickBot="1">
      <c r="A108" s="193" t="s">
        <v>410</v>
      </c>
      <c r="B108" s="197">
        <f t="shared" si="30"/>
        <v>1</v>
      </c>
      <c r="C108" s="71">
        <f t="shared" si="41"/>
        <v>1</v>
      </c>
      <c r="D108" s="163">
        <v>0</v>
      </c>
      <c r="E108" s="136">
        <v>0</v>
      </c>
      <c r="F108" s="180">
        <v>1</v>
      </c>
      <c r="G108" s="136">
        <f t="shared" si="32"/>
        <v>0</v>
      </c>
      <c r="H108" s="136">
        <v>0</v>
      </c>
      <c r="I108" s="180">
        <v>1</v>
      </c>
      <c r="J108" s="180">
        <v>1</v>
      </c>
      <c r="K108" s="184">
        <v>1</v>
      </c>
      <c r="L108" s="143" t="s">
        <v>562</v>
      </c>
      <c r="M108" s="230">
        <v>0</v>
      </c>
      <c r="N108" s="165" t="s">
        <v>665</v>
      </c>
      <c r="O108" s="230">
        <v>0</v>
      </c>
      <c r="P108" s="166">
        <f t="shared" si="42"/>
        <v>0</v>
      </c>
      <c r="Q108" s="166">
        <f t="shared" si="43"/>
        <v>0</v>
      </c>
      <c r="R108" s="166">
        <f t="shared" si="44"/>
        <v>0</v>
      </c>
      <c r="S108" s="166">
        <f t="shared" si="33"/>
        <v>1</v>
      </c>
      <c r="T108" s="370">
        <f t="shared" si="34"/>
        <v>1</v>
      </c>
      <c r="U108" s="370">
        <f t="shared" si="45"/>
        <v>0</v>
      </c>
      <c r="V108" s="370">
        <f t="shared" si="46"/>
        <v>0</v>
      </c>
      <c r="W108" s="370">
        <f t="shared" si="47"/>
        <v>1</v>
      </c>
      <c r="X108" s="166">
        <f t="shared" si="48"/>
        <v>1</v>
      </c>
      <c r="Y108" s="182">
        <v>1</v>
      </c>
      <c r="Z108" s="136">
        <v>0</v>
      </c>
      <c r="AA108" s="136">
        <v>0</v>
      </c>
      <c r="AB108" s="180">
        <v>1</v>
      </c>
      <c r="AC108" s="136">
        <v>0</v>
      </c>
      <c r="AD108" s="180">
        <v>1</v>
      </c>
      <c r="AE108" s="136">
        <v>0</v>
      </c>
      <c r="AF108" s="138">
        <v>0</v>
      </c>
      <c r="AG108" s="155"/>
      <c r="AH108" s="155"/>
      <c r="AI108" s="137">
        <v>0</v>
      </c>
      <c r="AJ108" s="135">
        <f t="shared" si="53"/>
        <v>0</v>
      </c>
      <c r="AK108" s="135">
        <f t="shared" si="36"/>
        <v>0</v>
      </c>
      <c r="AL108" s="135">
        <f t="shared" si="49"/>
        <v>0</v>
      </c>
      <c r="AM108" s="135">
        <f t="shared" si="54"/>
        <v>0</v>
      </c>
      <c r="AN108" s="135">
        <f t="shared" si="50"/>
        <v>0</v>
      </c>
      <c r="AO108" s="135">
        <f t="shared" si="55"/>
        <v>0</v>
      </c>
      <c r="AP108" s="135">
        <f t="shared" si="56"/>
        <v>0</v>
      </c>
      <c r="AQ108" s="135">
        <f t="shared" si="51"/>
        <v>0</v>
      </c>
      <c r="AR108" s="135">
        <f t="shared" si="52"/>
        <v>0</v>
      </c>
      <c r="AS108" s="135">
        <f t="shared" si="57"/>
        <v>0</v>
      </c>
      <c r="AT108" s="163">
        <v>0</v>
      </c>
      <c r="AU108" s="137">
        <v>0</v>
      </c>
      <c r="AV108" s="136">
        <v>0</v>
      </c>
      <c r="AW108" s="136">
        <v>0</v>
      </c>
      <c r="AX108" s="136">
        <v>0</v>
      </c>
      <c r="AY108" s="136">
        <v>0</v>
      </c>
      <c r="AZ108" s="136">
        <v>0</v>
      </c>
      <c r="BA108" s="138">
        <v>0</v>
      </c>
      <c r="BB108" s="280">
        <f>Detailed!B107</f>
        <v>0</v>
      </c>
      <c r="BC108" s="297">
        <f>Detailed!C107</f>
        <v>0</v>
      </c>
      <c r="BD108" s="281">
        <f>Detailed!D107</f>
        <v>0</v>
      </c>
      <c r="BE108" s="282">
        <f>Detailed!E107</f>
        <v>0</v>
      </c>
      <c r="BF108" s="281">
        <f>Detailed!F107</f>
        <v>0</v>
      </c>
      <c r="BG108" s="263">
        <f>Detailed!G107</f>
        <v>0</v>
      </c>
      <c r="BH108" s="281">
        <f>Detailed!H107</f>
        <v>0</v>
      </c>
      <c r="BI108" s="282">
        <f>Detailed!I107</f>
        <v>0</v>
      </c>
      <c r="BJ108" s="281">
        <f>Detailed!J107</f>
        <v>0</v>
      </c>
      <c r="BK108" s="283">
        <f>Detailed!K107</f>
        <v>0</v>
      </c>
      <c r="BL108" s="266">
        <f>Detailed!L107</f>
        <v>0</v>
      </c>
      <c r="BM108" s="267">
        <f>Detailed!M107</f>
        <v>0</v>
      </c>
      <c r="BN108" s="264">
        <f>Detailed!N107</f>
        <v>0</v>
      </c>
      <c r="BO108" s="265">
        <f>Detailed!K107</f>
        <v>0</v>
      </c>
      <c r="BQ108" s="57"/>
      <c r="BS108" s="57"/>
      <c r="BU108" s="57"/>
      <c r="BW108" s="57"/>
      <c r="BY108" s="57"/>
      <c r="BZ108" s="11"/>
      <c r="CA108" s="57"/>
      <c r="CC108" s="57"/>
      <c r="CE108" s="57"/>
      <c r="CG108" s="57"/>
      <c r="CI108" s="57"/>
      <c r="CJ108" s="57"/>
      <c r="CK108" s="57"/>
      <c r="CL108" s="57"/>
      <c r="CM108" s="57"/>
      <c r="CN108" s="57"/>
      <c r="CO108" s="57"/>
      <c r="CP108" s="57"/>
      <c r="CQ108" s="57"/>
      <c r="CS108" s="57"/>
      <c r="CU108" s="57"/>
      <c r="CW108" s="57"/>
      <c r="CY108" s="57"/>
      <c r="DA108" s="57"/>
      <c r="DC108" s="57"/>
      <c r="DE108" s="57"/>
      <c r="DG108" s="57"/>
      <c r="DI108" s="57"/>
      <c r="DK108" s="57"/>
      <c r="DM108" s="57"/>
      <c r="DO108" s="57"/>
      <c r="DQ108" s="57"/>
      <c r="DS108" s="57"/>
      <c r="DU108" s="57"/>
      <c r="DW108" s="57"/>
      <c r="DY108" s="57"/>
      <c r="EA108" s="57"/>
      <c r="EC108" s="57"/>
      <c r="EE108" s="57"/>
      <c r="EG108" s="57"/>
      <c r="EI108" s="57"/>
      <c r="EK108" s="57"/>
      <c r="EM108" s="57"/>
      <c r="EO108" s="57"/>
      <c r="EQ108" s="57"/>
      <c r="ES108" s="57"/>
      <c r="EU108" s="57"/>
      <c r="EW108" s="57"/>
      <c r="EY108" s="57"/>
      <c r="FA108" s="57"/>
      <c r="FC108" s="57"/>
      <c r="FE108" s="57"/>
      <c r="FG108" s="57"/>
      <c r="FI108" s="57"/>
      <c r="FK108" s="57"/>
    </row>
    <row r="109" spans="1:167" ht="268.5" customHeight="1" thickBot="1">
      <c r="A109" s="193" t="s">
        <v>412</v>
      </c>
      <c r="B109" s="197">
        <f t="shared" si="30"/>
        <v>1</v>
      </c>
      <c r="C109" s="71">
        <f t="shared" si="41"/>
        <v>1</v>
      </c>
      <c r="D109" s="182">
        <v>1</v>
      </c>
      <c r="E109" s="136">
        <v>0</v>
      </c>
      <c r="F109" s="180">
        <v>1</v>
      </c>
      <c r="G109" s="136">
        <f t="shared" si="32"/>
        <v>1</v>
      </c>
      <c r="H109" s="136">
        <v>0</v>
      </c>
      <c r="I109" s="180">
        <v>1</v>
      </c>
      <c r="J109" s="180">
        <v>1</v>
      </c>
      <c r="K109" s="184">
        <v>1</v>
      </c>
      <c r="L109" s="143" t="s">
        <v>563</v>
      </c>
      <c r="M109" s="235">
        <v>1</v>
      </c>
      <c r="N109" s="144" t="s">
        <v>564</v>
      </c>
      <c r="O109" s="230">
        <v>0</v>
      </c>
      <c r="P109" s="166">
        <f t="shared" si="42"/>
        <v>1</v>
      </c>
      <c r="Q109" s="166">
        <f t="shared" si="43"/>
        <v>1</v>
      </c>
      <c r="R109" s="166">
        <f t="shared" si="44"/>
        <v>0</v>
      </c>
      <c r="S109" s="166">
        <f t="shared" si="33"/>
        <v>0</v>
      </c>
      <c r="T109" s="370">
        <f t="shared" si="34"/>
        <v>0</v>
      </c>
      <c r="U109" s="370">
        <f t="shared" si="45"/>
        <v>0</v>
      </c>
      <c r="V109" s="370">
        <f t="shared" si="46"/>
        <v>0</v>
      </c>
      <c r="W109" s="370">
        <f t="shared" si="47"/>
        <v>0</v>
      </c>
      <c r="X109" s="166">
        <f t="shared" si="48"/>
        <v>0</v>
      </c>
      <c r="Y109" s="182">
        <v>1</v>
      </c>
      <c r="Z109" s="136">
        <v>0</v>
      </c>
      <c r="AA109" s="136">
        <v>0</v>
      </c>
      <c r="AB109" s="136">
        <v>0</v>
      </c>
      <c r="AC109" s="136">
        <v>0</v>
      </c>
      <c r="AD109" s="180">
        <v>1</v>
      </c>
      <c r="AE109" s="136">
        <v>0</v>
      </c>
      <c r="AF109" s="138">
        <v>0</v>
      </c>
      <c r="AG109" s="155"/>
      <c r="AH109" s="155"/>
      <c r="AI109" s="137">
        <v>0</v>
      </c>
      <c r="AJ109" s="135">
        <f t="shared" si="53"/>
        <v>0</v>
      </c>
      <c r="AK109" s="135">
        <f t="shared" si="36"/>
        <v>0</v>
      </c>
      <c r="AL109" s="135">
        <f t="shared" si="49"/>
        <v>0</v>
      </c>
      <c r="AM109" s="135">
        <f t="shared" si="54"/>
        <v>0</v>
      </c>
      <c r="AN109" s="135">
        <f t="shared" si="50"/>
        <v>0</v>
      </c>
      <c r="AO109" s="135">
        <f t="shared" si="55"/>
        <v>0</v>
      </c>
      <c r="AP109" s="135">
        <f t="shared" si="56"/>
        <v>0</v>
      </c>
      <c r="AQ109" s="135">
        <f t="shared" si="51"/>
        <v>0</v>
      </c>
      <c r="AR109" s="135">
        <f t="shared" si="52"/>
        <v>0</v>
      </c>
      <c r="AS109" s="135">
        <f t="shared" si="57"/>
        <v>0</v>
      </c>
      <c r="AT109" s="163">
        <v>0</v>
      </c>
      <c r="AU109" s="137">
        <v>0</v>
      </c>
      <c r="AV109" s="136">
        <v>0</v>
      </c>
      <c r="AW109" s="136">
        <v>0</v>
      </c>
      <c r="AX109" s="136">
        <v>0</v>
      </c>
      <c r="AY109" s="136">
        <v>0</v>
      </c>
      <c r="AZ109" s="136">
        <v>0</v>
      </c>
      <c r="BA109" s="138">
        <v>0</v>
      </c>
      <c r="BB109" s="280">
        <f>Detailed!B108</f>
        <v>350000</v>
      </c>
      <c r="BC109" s="297">
        <f>Detailed!C108</f>
        <v>0</v>
      </c>
      <c r="BD109" s="281">
        <f>Detailed!D108</f>
        <v>0</v>
      </c>
      <c r="BE109" s="282">
        <f>Detailed!E108</f>
        <v>0</v>
      </c>
      <c r="BF109" s="281">
        <f>Detailed!F108</f>
        <v>0</v>
      </c>
      <c r="BG109" s="263">
        <f>Detailed!G108</f>
        <v>0</v>
      </c>
      <c r="BH109" s="281">
        <f>Detailed!H108</f>
        <v>350000</v>
      </c>
      <c r="BI109" s="282">
        <f>Detailed!I108</f>
        <v>0</v>
      </c>
      <c r="BJ109" s="281">
        <f>Detailed!J108</f>
        <v>0</v>
      </c>
      <c r="BK109" s="283">
        <f>Detailed!K108</f>
        <v>0</v>
      </c>
      <c r="BL109" s="266">
        <f>Detailed!L108</f>
        <v>0</v>
      </c>
      <c r="BM109" s="267">
        <f>Detailed!M108</f>
        <v>0</v>
      </c>
      <c r="BN109" s="264">
        <f>Detailed!N108</f>
        <v>0</v>
      </c>
      <c r="BO109" s="265">
        <f>Detailed!K108</f>
        <v>0</v>
      </c>
      <c r="BQ109" s="57"/>
      <c r="BS109" s="57"/>
      <c r="BU109" s="57"/>
      <c r="BW109" s="57"/>
      <c r="BY109" s="57"/>
      <c r="BZ109" s="11"/>
      <c r="CA109" s="57"/>
      <c r="CC109" s="57"/>
      <c r="CE109" s="57"/>
      <c r="CG109" s="57"/>
      <c r="CI109" s="57"/>
      <c r="CJ109" s="57"/>
      <c r="CK109" s="57"/>
      <c r="CL109" s="57"/>
      <c r="CM109" s="57"/>
      <c r="CN109" s="57"/>
      <c r="CO109" s="57"/>
      <c r="CP109" s="57"/>
      <c r="CQ109" s="57"/>
      <c r="CS109" s="57"/>
      <c r="CU109" s="57"/>
      <c r="CW109" s="57"/>
      <c r="CY109" s="57"/>
      <c r="DA109" s="57"/>
      <c r="DC109" s="57"/>
      <c r="DE109" s="57"/>
      <c r="DG109" s="57"/>
      <c r="DI109" s="57"/>
      <c r="DK109" s="57"/>
      <c r="DM109" s="57"/>
      <c r="DO109" s="57"/>
      <c r="DQ109" s="57"/>
      <c r="DS109" s="57"/>
      <c r="DU109" s="57"/>
      <c r="DW109" s="57"/>
      <c r="DY109" s="57"/>
      <c r="EA109" s="57"/>
      <c r="EC109" s="57"/>
      <c r="EE109" s="57"/>
      <c r="EG109" s="57"/>
      <c r="EI109" s="57"/>
      <c r="EK109" s="57"/>
      <c r="EM109" s="57"/>
      <c r="EO109" s="57"/>
      <c r="EQ109" s="57"/>
      <c r="ES109" s="57"/>
      <c r="EU109" s="57"/>
      <c r="EW109" s="57"/>
      <c r="EY109" s="57"/>
      <c r="FA109" s="57"/>
      <c r="FC109" s="57"/>
      <c r="FE109" s="57"/>
      <c r="FG109" s="57"/>
      <c r="FI109" s="57"/>
      <c r="FK109" s="57"/>
    </row>
    <row r="110" spans="1:167" ht="89.25" customHeight="1" thickBot="1">
      <c r="A110" s="193" t="s">
        <v>414</v>
      </c>
      <c r="B110" s="197">
        <f t="shared" si="30"/>
        <v>0</v>
      </c>
      <c r="C110" s="71">
        <f t="shared" si="41"/>
        <v>0</v>
      </c>
      <c r="D110" s="163">
        <v>0</v>
      </c>
      <c r="E110" s="180">
        <v>1</v>
      </c>
      <c r="F110" s="136">
        <v>0</v>
      </c>
      <c r="G110" s="136">
        <f t="shared" si="32"/>
        <v>0</v>
      </c>
      <c r="H110" s="136">
        <v>0</v>
      </c>
      <c r="I110" s="136">
        <v>0</v>
      </c>
      <c r="J110" s="136">
        <v>0</v>
      </c>
      <c r="K110" s="138">
        <v>0</v>
      </c>
      <c r="L110" s="143" t="s">
        <v>565</v>
      </c>
      <c r="M110" s="230">
        <v>0</v>
      </c>
      <c r="N110" s="186"/>
      <c r="O110" s="358">
        <v>0</v>
      </c>
      <c r="P110" s="166">
        <f t="shared" si="42"/>
        <v>0</v>
      </c>
      <c r="Q110" s="166">
        <f t="shared" si="43"/>
        <v>0</v>
      </c>
      <c r="R110" s="166">
        <f t="shared" si="44"/>
        <v>0</v>
      </c>
      <c r="S110" s="166">
        <f t="shared" si="33"/>
        <v>0</v>
      </c>
      <c r="T110" s="370">
        <f t="shared" si="34"/>
        <v>0</v>
      </c>
      <c r="U110" s="370">
        <f t="shared" si="45"/>
        <v>0</v>
      </c>
      <c r="V110" s="370">
        <f t="shared" si="46"/>
        <v>0</v>
      </c>
      <c r="W110" s="370">
        <f t="shared" si="47"/>
        <v>0</v>
      </c>
      <c r="X110" s="166">
        <f t="shared" si="48"/>
        <v>0</v>
      </c>
      <c r="Y110" s="163">
        <v>0</v>
      </c>
      <c r="Z110" s="136">
        <v>0</v>
      </c>
      <c r="AA110" s="136">
        <v>0</v>
      </c>
      <c r="AB110" s="136">
        <v>0</v>
      </c>
      <c r="AC110" s="136">
        <v>0</v>
      </c>
      <c r="AD110" s="136">
        <v>0</v>
      </c>
      <c r="AE110" s="136">
        <v>0</v>
      </c>
      <c r="AF110" s="138">
        <v>0</v>
      </c>
      <c r="AG110" s="155"/>
      <c r="AH110" s="155"/>
      <c r="AI110" s="137">
        <v>0</v>
      </c>
      <c r="AJ110" s="135">
        <f t="shared" si="53"/>
        <v>0</v>
      </c>
      <c r="AK110" s="135">
        <f t="shared" si="36"/>
        <v>0</v>
      </c>
      <c r="AL110" s="135">
        <f t="shared" si="49"/>
        <v>0</v>
      </c>
      <c r="AM110" s="135">
        <f t="shared" si="54"/>
        <v>0</v>
      </c>
      <c r="AN110" s="135">
        <f t="shared" si="50"/>
        <v>0</v>
      </c>
      <c r="AO110" s="135">
        <f t="shared" si="55"/>
        <v>0</v>
      </c>
      <c r="AP110" s="135">
        <f t="shared" si="56"/>
        <v>0</v>
      </c>
      <c r="AQ110" s="135">
        <f t="shared" si="51"/>
        <v>0</v>
      </c>
      <c r="AR110" s="135">
        <f t="shared" si="52"/>
        <v>0</v>
      </c>
      <c r="AS110" s="135">
        <f t="shared" si="57"/>
        <v>0</v>
      </c>
      <c r="AT110" s="163">
        <v>0</v>
      </c>
      <c r="AU110" s="137">
        <v>0</v>
      </c>
      <c r="AV110" s="136">
        <v>0</v>
      </c>
      <c r="AW110" s="136">
        <v>0</v>
      </c>
      <c r="AX110" s="136">
        <v>0</v>
      </c>
      <c r="AY110" s="136">
        <v>0</v>
      </c>
      <c r="AZ110" s="136">
        <v>0</v>
      </c>
      <c r="BA110" s="138">
        <v>0</v>
      </c>
      <c r="BB110" s="280">
        <f>Detailed!B109</f>
        <v>0</v>
      </c>
      <c r="BC110" s="297">
        <f>Detailed!C109</f>
        <v>0</v>
      </c>
      <c r="BD110" s="281">
        <f>Detailed!D109</f>
        <v>0</v>
      </c>
      <c r="BE110" s="282">
        <f>Detailed!E109</f>
        <v>0</v>
      </c>
      <c r="BF110" s="281">
        <f>Detailed!F109</f>
        <v>0</v>
      </c>
      <c r="BG110" s="263">
        <f>Detailed!G109</f>
        <v>0</v>
      </c>
      <c r="BH110" s="281">
        <f>Detailed!H109</f>
        <v>0</v>
      </c>
      <c r="BI110" s="282">
        <f>Detailed!I109</f>
        <v>0</v>
      </c>
      <c r="BJ110" s="281">
        <f>Detailed!J109</f>
        <v>0</v>
      </c>
      <c r="BK110" s="283">
        <f>Detailed!K109</f>
        <v>0</v>
      </c>
      <c r="BL110" s="266">
        <f>Detailed!L109</f>
        <v>0</v>
      </c>
      <c r="BM110" s="267">
        <f>Detailed!M109</f>
        <v>0</v>
      </c>
      <c r="BN110" s="264">
        <f>Detailed!N109</f>
        <v>0</v>
      </c>
      <c r="BO110" s="265">
        <f>Detailed!K109</f>
        <v>0</v>
      </c>
      <c r="BQ110" s="57"/>
      <c r="BS110" s="57"/>
      <c r="BU110" s="57"/>
      <c r="BW110" s="57"/>
      <c r="BY110" s="57"/>
      <c r="BZ110" s="11"/>
      <c r="CA110" s="57"/>
      <c r="CC110" s="57"/>
      <c r="CE110" s="57"/>
      <c r="CG110" s="57"/>
      <c r="CI110" s="57"/>
      <c r="CJ110" s="57"/>
      <c r="CK110" s="57"/>
      <c r="CL110" s="57"/>
      <c r="CM110" s="57"/>
      <c r="CN110" s="57"/>
      <c r="CO110" s="57"/>
      <c r="CP110" s="57"/>
      <c r="CQ110" s="57"/>
      <c r="CS110" s="57"/>
      <c r="CU110" s="57"/>
      <c r="CW110" s="57"/>
      <c r="CY110" s="57"/>
      <c r="DA110" s="57"/>
      <c r="DC110" s="57"/>
      <c r="DE110" s="57"/>
      <c r="DG110" s="57"/>
      <c r="DI110" s="57"/>
      <c r="DK110" s="57"/>
      <c r="DM110" s="57"/>
      <c r="DO110" s="57"/>
      <c r="DQ110" s="57"/>
      <c r="DS110" s="57"/>
      <c r="DU110" s="57"/>
      <c r="DW110" s="57"/>
      <c r="DY110" s="57"/>
      <c r="EA110" s="57"/>
      <c r="EC110" s="57"/>
      <c r="EE110" s="57"/>
      <c r="EG110" s="57"/>
      <c r="EI110" s="57"/>
      <c r="EK110" s="57"/>
      <c r="EM110" s="57"/>
      <c r="EO110" s="57"/>
      <c r="EQ110" s="57"/>
      <c r="ES110" s="57"/>
      <c r="EU110" s="57"/>
      <c r="EW110" s="57"/>
      <c r="EY110" s="57"/>
      <c r="FA110" s="57"/>
      <c r="FC110" s="57"/>
      <c r="FE110" s="57"/>
      <c r="FG110" s="57"/>
      <c r="FI110" s="57"/>
      <c r="FK110" s="57"/>
    </row>
    <row r="111" spans="1:167" ht="234" customHeight="1" thickBot="1">
      <c r="A111" s="193" t="s">
        <v>416</v>
      </c>
      <c r="B111" s="197">
        <f t="shared" si="30"/>
        <v>1</v>
      </c>
      <c r="C111" s="71">
        <f t="shared" si="41"/>
        <v>1</v>
      </c>
      <c r="D111" s="182">
        <v>1</v>
      </c>
      <c r="E111" s="136">
        <v>0</v>
      </c>
      <c r="F111" s="136">
        <v>0</v>
      </c>
      <c r="G111" s="136">
        <f t="shared" si="32"/>
        <v>0</v>
      </c>
      <c r="H111" s="136">
        <v>0</v>
      </c>
      <c r="I111" s="180">
        <v>1</v>
      </c>
      <c r="J111" s="180">
        <v>1</v>
      </c>
      <c r="K111" s="138">
        <v>0</v>
      </c>
      <c r="L111" s="143" t="s">
        <v>802</v>
      </c>
      <c r="M111" s="230">
        <v>0</v>
      </c>
      <c r="N111" s="183"/>
      <c r="O111" s="358">
        <v>0</v>
      </c>
      <c r="P111" s="166">
        <f t="shared" si="42"/>
        <v>0</v>
      </c>
      <c r="Q111" s="166">
        <f t="shared" si="43"/>
        <v>0</v>
      </c>
      <c r="R111" s="166">
        <f t="shared" si="44"/>
        <v>0</v>
      </c>
      <c r="S111" s="166">
        <f t="shared" si="33"/>
        <v>1</v>
      </c>
      <c r="T111" s="370">
        <f t="shared" si="34"/>
        <v>1</v>
      </c>
      <c r="U111" s="370">
        <f t="shared" si="45"/>
        <v>1</v>
      </c>
      <c r="V111" s="370">
        <f t="shared" si="46"/>
        <v>0</v>
      </c>
      <c r="W111" s="370">
        <f t="shared" si="47"/>
        <v>0</v>
      </c>
      <c r="X111" s="166">
        <f t="shared" si="48"/>
        <v>0</v>
      </c>
      <c r="Y111" s="182">
        <v>1</v>
      </c>
      <c r="Z111" s="180">
        <v>1</v>
      </c>
      <c r="AA111" s="136">
        <v>0</v>
      </c>
      <c r="AB111" s="136">
        <v>0</v>
      </c>
      <c r="AC111" s="136">
        <v>0</v>
      </c>
      <c r="AD111" s="136">
        <v>0</v>
      </c>
      <c r="AE111" s="136">
        <v>0</v>
      </c>
      <c r="AF111" s="138">
        <v>0</v>
      </c>
      <c r="AG111" s="144" t="s">
        <v>566</v>
      </c>
      <c r="AH111" s="134"/>
      <c r="AI111" s="135">
        <v>0</v>
      </c>
      <c r="AJ111" s="135">
        <f t="shared" si="53"/>
        <v>0</v>
      </c>
      <c r="AK111" s="135">
        <f t="shared" si="36"/>
        <v>0</v>
      </c>
      <c r="AL111" s="135">
        <f t="shared" si="49"/>
        <v>0</v>
      </c>
      <c r="AM111" s="135">
        <f t="shared" si="54"/>
        <v>0</v>
      </c>
      <c r="AN111" s="135">
        <f t="shared" si="50"/>
        <v>1</v>
      </c>
      <c r="AO111" s="135">
        <f t="shared" si="55"/>
        <v>0</v>
      </c>
      <c r="AP111" s="135">
        <f t="shared" si="56"/>
        <v>1</v>
      </c>
      <c r="AQ111" s="135">
        <f t="shared" si="51"/>
        <v>1</v>
      </c>
      <c r="AR111" s="135">
        <f t="shared" si="52"/>
        <v>0</v>
      </c>
      <c r="AS111" s="135">
        <f t="shared" si="57"/>
        <v>0</v>
      </c>
      <c r="AT111" s="163">
        <v>0</v>
      </c>
      <c r="AU111" s="137">
        <v>1</v>
      </c>
      <c r="AV111" s="136">
        <v>0</v>
      </c>
      <c r="AW111" s="136">
        <v>0</v>
      </c>
      <c r="AX111" s="136">
        <v>0</v>
      </c>
      <c r="AY111" s="136">
        <v>0</v>
      </c>
      <c r="AZ111" s="136">
        <v>0</v>
      </c>
      <c r="BA111" s="138">
        <v>0</v>
      </c>
      <c r="BB111" s="280">
        <f>Detailed!B110</f>
        <v>0</v>
      </c>
      <c r="BC111" s="297">
        <f>Detailed!C110</f>
        <v>0</v>
      </c>
      <c r="BD111" s="281">
        <f>Detailed!D110</f>
        <v>0</v>
      </c>
      <c r="BE111" s="282">
        <f>Detailed!E110</f>
        <v>0</v>
      </c>
      <c r="BF111" s="281">
        <f>Detailed!F110</f>
        <v>0</v>
      </c>
      <c r="BG111" s="263">
        <f>Detailed!G110</f>
        <v>0</v>
      </c>
      <c r="BH111" s="281">
        <f>Detailed!H110</f>
        <v>0</v>
      </c>
      <c r="BI111" s="282">
        <f>Detailed!I110</f>
        <v>0</v>
      </c>
      <c r="BJ111" s="281">
        <f>Detailed!J110</f>
        <v>0</v>
      </c>
      <c r="BK111" s="283">
        <f>Detailed!K110</f>
        <v>0</v>
      </c>
      <c r="BL111" s="266">
        <f>Detailed!L110</f>
        <v>0</v>
      </c>
      <c r="BM111" s="267">
        <f>Detailed!M110</f>
        <v>0</v>
      </c>
      <c r="BN111" s="264">
        <f>Detailed!N110</f>
        <v>0</v>
      </c>
      <c r="BO111" s="265">
        <f>Detailed!K110</f>
        <v>0</v>
      </c>
      <c r="BQ111" s="57"/>
      <c r="BS111" s="57"/>
      <c r="BU111" s="57"/>
      <c r="BW111" s="57"/>
      <c r="BY111" s="57"/>
      <c r="BZ111" s="11"/>
      <c r="CA111" s="57"/>
      <c r="CC111" s="57"/>
      <c r="CE111" s="57"/>
      <c r="CG111" s="57"/>
      <c r="CI111" s="57"/>
      <c r="CJ111" s="57"/>
      <c r="CK111" s="57"/>
      <c r="CL111" s="57"/>
      <c r="CM111" s="57"/>
      <c r="CN111" s="57"/>
      <c r="CO111" s="57"/>
      <c r="CP111" s="57"/>
      <c r="CQ111" s="57"/>
      <c r="CS111" s="57"/>
      <c r="CU111" s="57"/>
      <c r="CW111" s="57"/>
      <c r="CY111" s="57"/>
      <c r="DA111" s="57"/>
      <c r="DC111" s="57"/>
      <c r="DE111" s="57"/>
      <c r="DG111" s="57"/>
      <c r="DI111" s="57"/>
      <c r="DK111" s="57"/>
      <c r="DM111" s="57"/>
      <c r="DO111" s="57"/>
      <c r="DQ111" s="57"/>
      <c r="DS111" s="57"/>
      <c r="DU111" s="57"/>
      <c r="DW111" s="57"/>
      <c r="DY111" s="57"/>
      <c r="EA111" s="57"/>
      <c r="EC111" s="57"/>
      <c r="EE111" s="57"/>
      <c r="EG111" s="57"/>
      <c r="EI111" s="57"/>
      <c r="EK111" s="57"/>
      <c r="EM111" s="57"/>
      <c r="EO111" s="57"/>
      <c r="EQ111" s="57"/>
      <c r="ES111" s="57"/>
      <c r="EU111" s="57"/>
      <c r="EW111" s="57"/>
      <c r="EY111" s="57"/>
      <c r="FA111" s="57"/>
      <c r="FC111" s="57"/>
      <c r="FE111" s="57"/>
      <c r="FG111" s="57"/>
      <c r="FI111" s="57"/>
      <c r="FK111" s="57"/>
    </row>
    <row r="112" spans="1:167" ht="128.25" thickBot="1">
      <c r="A112" s="193" t="s">
        <v>418</v>
      </c>
      <c r="B112" s="197">
        <f t="shared" si="30"/>
        <v>1</v>
      </c>
      <c r="C112" s="71">
        <f t="shared" si="41"/>
        <v>1</v>
      </c>
      <c r="D112" s="182">
        <v>1</v>
      </c>
      <c r="E112" s="136">
        <v>0</v>
      </c>
      <c r="F112" s="136">
        <v>0</v>
      </c>
      <c r="G112" s="136">
        <f t="shared" si="32"/>
        <v>0</v>
      </c>
      <c r="H112" s="180">
        <v>1</v>
      </c>
      <c r="I112" s="23">
        <v>0</v>
      </c>
      <c r="J112" s="180">
        <v>1</v>
      </c>
      <c r="K112" s="138">
        <v>0</v>
      </c>
      <c r="L112" s="143" t="s">
        <v>666</v>
      </c>
      <c r="M112" s="230">
        <v>0</v>
      </c>
      <c r="N112" s="144"/>
      <c r="O112" s="230">
        <v>0</v>
      </c>
      <c r="P112" s="166">
        <f t="shared" si="42"/>
        <v>0</v>
      </c>
      <c r="Q112" s="166">
        <f t="shared" si="43"/>
        <v>0</v>
      </c>
      <c r="R112" s="166">
        <f t="shared" si="44"/>
        <v>0</v>
      </c>
      <c r="S112" s="166">
        <f t="shared" si="33"/>
        <v>1</v>
      </c>
      <c r="T112" s="370">
        <f t="shared" si="34"/>
        <v>1</v>
      </c>
      <c r="U112" s="370">
        <f t="shared" si="45"/>
        <v>1</v>
      </c>
      <c r="V112" s="370">
        <f t="shared" si="46"/>
        <v>0</v>
      </c>
      <c r="W112" s="370">
        <f t="shared" si="47"/>
        <v>0</v>
      </c>
      <c r="X112" s="166">
        <f t="shared" si="48"/>
        <v>0</v>
      </c>
      <c r="Y112" s="163">
        <v>0</v>
      </c>
      <c r="Z112" s="136">
        <v>0</v>
      </c>
      <c r="AA112" s="136">
        <v>0</v>
      </c>
      <c r="AB112" s="136">
        <v>0</v>
      </c>
      <c r="AC112" s="136">
        <v>0</v>
      </c>
      <c r="AD112" s="136">
        <v>0</v>
      </c>
      <c r="AE112" s="136">
        <v>0</v>
      </c>
      <c r="AF112" s="138">
        <v>0</v>
      </c>
      <c r="AG112" s="155"/>
      <c r="AH112" s="155"/>
      <c r="AI112" s="137">
        <v>0</v>
      </c>
      <c r="AJ112" s="135">
        <f t="shared" si="53"/>
        <v>0</v>
      </c>
      <c r="AK112" s="135">
        <f t="shared" si="36"/>
        <v>0</v>
      </c>
      <c r="AL112" s="135">
        <f t="shared" si="49"/>
        <v>0</v>
      </c>
      <c r="AM112" s="135">
        <f t="shared" si="54"/>
        <v>0</v>
      </c>
      <c r="AN112" s="135">
        <f t="shared" si="50"/>
        <v>0</v>
      </c>
      <c r="AO112" s="135">
        <f t="shared" si="55"/>
        <v>0</v>
      </c>
      <c r="AP112" s="135">
        <f t="shared" si="56"/>
        <v>0</v>
      </c>
      <c r="AQ112" s="135">
        <f t="shared" si="51"/>
        <v>0</v>
      </c>
      <c r="AR112" s="135">
        <f t="shared" si="52"/>
        <v>0</v>
      </c>
      <c r="AS112" s="135">
        <f t="shared" si="57"/>
        <v>0</v>
      </c>
      <c r="AT112" s="163">
        <v>0</v>
      </c>
      <c r="AU112" s="137">
        <v>0</v>
      </c>
      <c r="AV112" s="136">
        <v>0</v>
      </c>
      <c r="AW112" s="136">
        <v>0</v>
      </c>
      <c r="AX112" s="136">
        <v>0</v>
      </c>
      <c r="AY112" s="136">
        <v>0</v>
      </c>
      <c r="AZ112" s="136">
        <v>0</v>
      </c>
      <c r="BA112" s="138">
        <v>0</v>
      </c>
      <c r="BB112" s="280">
        <f>Detailed!B111</f>
        <v>0</v>
      </c>
      <c r="BC112" s="297">
        <f>Detailed!C111</f>
        <v>0</v>
      </c>
      <c r="BD112" s="281">
        <f>Detailed!D111</f>
        <v>0</v>
      </c>
      <c r="BE112" s="282">
        <f>Detailed!E111</f>
        <v>0</v>
      </c>
      <c r="BF112" s="281">
        <f>Detailed!F111</f>
        <v>0</v>
      </c>
      <c r="BG112" s="263">
        <f>Detailed!G111</f>
        <v>0</v>
      </c>
      <c r="BH112" s="281">
        <f>Detailed!H111</f>
        <v>0</v>
      </c>
      <c r="BI112" s="282">
        <f>Detailed!I111</f>
        <v>0</v>
      </c>
      <c r="BJ112" s="281">
        <f>Detailed!J111</f>
        <v>0</v>
      </c>
      <c r="BK112" s="283">
        <f>Detailed!K111</f>
        <v>0</v>
      </c>
      <c r="BL112" s="266">
        <f>Detailed!L111</f>
        <v>0</v>
      </c>
      <c r="BM112" s="267">
        <f>Detailed!M111</f>
        <v>0</v>
      </c>
      <c r="BN112" s="264">
        <f>Detailed!N111</f>
        <v>0</v>
      </c>
      <c r="BO112" s="265">
        <f>Detailed!K111</f>
        <v>0</v>
      </c>
      <c r="BQ112" s="57"/>
      <c r="BS112" s="57"/>
      <c r="BU112" s="57"/>
      <c r="BW112" s="57"/>
      <c r="BY112" s="57"/>
      <c r="BZ112" s="11"/>
      <c r="CA112" s="57"/>
      <c r="CC112" s="57"/>
      <c r="CE112" s="57"/>
      <c r="CG112" s="57"/>
      <c r="CI112" s="57"/>
      <c r="CJ112" s="57"/>
      <c r="CK112" s="57"/>
      <c r="CL112" s="57"/>
      <c r="CM112" s="57"/>
      <c r="CN112" s="57"/>
      <c r="CO112" s="57"/>
      <c r="CP112" s="57"/>
      <c r="CQ112" s="57"/>
      <c r="CS112" s="57"/>
      <c r="CU112" s="57"/>
      <c r="CW112" s="57"/>
      <c r="CY112" s="57"/>
      <c r="DA112" s="57"/>
      <c r="DC112" s="57"/>
      <c r="DE112" s="57"/>
      <c r="DG112" s="57"/>
      <c r="DI112" s="57"/>
      <c r="DK112" s="57"/>
      <c r="DM112" s="57"/>
      <c r="DO112" s="57"/>
      <c r="DQ112" s="57"/>
      <c r="DS112" s="57"/>
      <c r="DU112" s="57"/>
      <c r="DW112" s="57"/>
      <c r="DY112" s="57"/>
      <c r="EA112" s="57"/>
      <c r="EC112" s="57"/>
      <c r="EE112" s="57"/>
      <c r="EG112" s="57"/>
      <c r="EI112" s="57"/>
      <c r="EK112" s="57"/>
      <c r="EM112" s="57"/>
      <c r="EO112" s="57"/>
      <c r="EQ112" s="57"/>
      <c r="ES112" s="57"/>
      <c r="EU112" s="57"/>
      <c r="EW112" s="57"/>
      <c r="EY112" s="57"/>
      <c r="FA112" s="57"/>
      <c r="FC112" s="57"/>
      <c r="FE112" s="57"/>
      <c r="FG112" s="57"/>
      <c r="FI112" s="57"/>
      <c r="FK112" s="57"/>
    </row>
    <row r="113" spans="1:167" ht="366" customHeight="1" thickBot="1">
      <c r="A113" s="193" t="s">
        <v>420</v>
      </c>
      <c r="B113" s="197">
        <f t="shared" si="30"/>
        <v>1</v>
      </c>
      <c r="C113" s="71">
        <f t="shared" si="41"/>
        <v>1</v>
      </c>
      <c r="D113" s="163"/>
      <c r="E113" s="136"/>
      <c r="F113" s="180">
        <v>1</v>
      </c>
      <c r="G113" s="136">
        <f t="shared" si="32"/>
        <v>0</v>
      </c>
      <c r="H113" s="180">
        <v>1</v>
      </c>
      <c r="I113" s="180">
        <v>1</v>
      </c>
      <c r="J113" s="180">
        <v>1</v>
      </c>
      <c r="K113" s="184">
        <v>1</v>
      </c>
      <c r="L113" s="143" t="s">
        <v>667</v>
      </c>
      <c r="M113" s="235">
        <v>1</v>
      </c>
      <c r="N113" s="144" t="s">
        <v>668</v>
      </c>
      <c r="O113" s="230">
        <v>0</v>
      </c>
      <c r="P113" s="166">
        <f t="shared" si="42"/>
        <v>1</v>
      </c>
      <c r="Q113" s="166">
        <f t="shared" si="43"/>
        <v>1</v>
      </c>
      <c r="R113" s="166">
        <f t="shared" si="44"/>
        <v>0</v>
      </c>
      <c r="S113" s="166">
        <f t="shared" si="33"/>
        <v>0</v>
      </c>
      <c r="T113" s="370">
        <f t="shared" si="34"/>
        <v>0</v>
      </c>
      <c r="U113" s="370">
        <f t="shared" si="45"/>
        <v>0</v>
      </c>
      <c r="V113" s="370">
        <f t="shared" si="46"/>
        <v>0</v>
      </c>
      <c r="W113" s="370">
        <f t="shared" si="47"/>
        <v>0</v>
      </c>
      <c r="X113" s="166">
        <f t="shared" si="48"/>
        <v>0</v>
      </c>
      <c r="Y113" s="182">
        <v>1</v>
      </c>
      <c r="Z113" s="180">
        <v>1</v>
      </c>
      <c r="AA113" s="180">
        <v>1</v>
      </c>
      <c r="AB113" s="136">
        <v>0</v>
      </c>
      <c r="AC113" s="136">
        <v>0</v>
      </c>
      <c r="AD113" s="136">
        <v>0</v>
      </c>
      <c r="AE113" s="136">
        <v>0</v>
      </c>
      <c r="AF113" s="138">
        <v>0</v>
      </c>
      <c r="AG113" s="155"/>
      <c r="AH113" s="155"/>
      <c r="AI113" s="137">
        <v>0</v>
      </c>
      <c r="AJ113" s="135">
        <f t="shared" si="53"/>
        <v>0</v>
      </c>
      <c r="AK113" s="135">
        <f t="shared" si="36"/>
        <v>0</v>
      </c>
      <c r="AL113" s="135">
        <f t="shared" si="49"/>
        <v>0</v>
      </c>
      <c r="AM113" s="135">
        <f t="shared" si="54"/>
        <v>0</v>
      </c>
      <c r="AN113" s="135">
        <f t="shared" si="50"/>
        <v>0</v>
      </c>
      <c r="AO113" s="135">
        <f t="shared" si="55"/>
        <v>0</v>
      </c>
      <c r="AP113" s="135">
        <f t="shared" si="56"/>
        <v>0</v>
      </c>
      <c r="AQ113" s="135">
        <f t="shared" si="51"/>
        <v>0</v>
      </c>
      <c r="AR113" s="135">
        <f t="shared" si="52"/>
        <v>0</v>
      </c>
      <c r="AS113" s="135">
        <f t="shared" si="57"/>
        <v>0</v>
      </c>
      <c r="AT113" s="163">
        <v>0</v>
      </c>
      <c r="AU113" s="137">
        <v>0</v>
      </c>
      <c r="AV113" s="136">
        <v>0</v>
      </c>
      <c r="AW113" s="136">
        <v>0</v>
      </c>
      <c r="AX113" s="136">
        <v>0</v>
      </c>
      <c r="AY113" s="136">
        <v>0</v>
      </c>
      <c r="AZ113" s="136">
        <v>0</v>
      </c>
      <c r="BA113" s="138">
        <v>0</v>
      </c>
      <c r="BB113" s="280">
        <f>Detailed!B112</f>
        <v>4080000</v>
      </c>
      <c r="BC113" s="297">
        <f>Detailed!C112</f>
        <v>0</v>
      </c>
      <c r="BD113" s="281">
        <f>Detailed!D112</f>
        <v>0</v>
      </c>
      <c r="BE113" s="282">
        <f>Detailed!E112</f>
        <v>0</v>
      </c>
      <c r="BF113" s="281">
        <f>Detailed!F112</f>
        <v>0</v>
      </c>
      <c r="BG113" s="263">
        <f>Detailed!G112</f>
        <v>0</v>
      </c>
      <c r="BH113" s="281">
        <f>Detailed!H112</f>
        <v>4080000</v>
      </c>
      <c r="BI113" s="282">
        <f>Detailed!I112</f>
        <v>0</v>
      </c>
      <c r="BJ113" s="281">
        <f>Detailed!J112</f>
        <v>0</v>
      </c>
      <c r="BK113" s="283">
        <f>Detailed!K112</f>
        <v>0</v>
      </c>
      <c r="BL113" s="266">
        <f>Detailed!L112</f>
        <v>0</v>
      </c>
      <c r="BM113" s="267">
        <f>Detailed!M112</f>
        <v>0</v>
      </c>
      <c r="BN113" s="264">
        <f>Detailed!N112</f>
        <v>0</v>
      </c>
      <c r="BO113" s="265">
        <f>Detailed!K112</f>
        <v>0</v>
      </c>
      <c r="BQ113" s="57"/>
      <c r="BS113" s="57"/>
      <c r="BU113" s="57"/>
      <c r="BW113" s="57"/>
      <c r="BY113" s="57"/>
      <c r="BZ113" s="11"/>
      <c r="CA113" s="57"/>
      <c r="CC113" s="57"/>
      <c r="CE113" s="57"/>
      <c r="CG113" s="57"/>
      <c r="CI113" s="57"/>
      <c r="CJ113" s="57"/>
      <c r="CK113" s="57"/>
      <c r="CL113" s="57"/>
      <c r="CM113" s="57"/>
      <c r="CN113" s="57"/>
      <c r="CO113" s="57"/>
      <c r="CP113" s="57"/>
      <c r="CQ113" s="57"/>
      <c r="CS113" s="57"/>
      <c r="CU113" s="57"/>
      <c r="CW113" s="57"/>
      <c r="CY113" s="57"/>
      <c r="DA113" s="57"/>
      <c r="DC113" s="57"/>
      <c r="DE113" s="57"/>
      <c r="DG113" s="57"/>
      <c r="DI113" s="57"/>
      <c r="DK113" s="57"/>
      <c r="DM113" s="57"/>
      <c r="DO113" s="57"/>
      <c r="DQ113" s="57"/>
      <c r="DS113" s="57"/>
      <c r="DU113" s="57"/>
      <c r="DW113" s="57"/>
      <c r="DY113" s="57"/>
      <c r="EA113" s="57"/>
      <c r="EC113" s="57"/>
      <c r="EE113" s="57"/>
      <c r="EG113" s="57"/>
      <c r="EI113" s="57"/>
      <c r="EK113" s="57"/>
      <c r="EM113" s="57"/>
      <c r="EO113" s="57"/>
      <c r="EQ113" s="57"/>
      <c r="ES113" s="57"/>
      <c r="EU113" s="57"/>
      <c r="EW113" s="57"/>
      <c r="EY113" s="57"/>
      <c r="FA113" s="57"/>
      <c r="FC113" s="57"/>
      <c r="FE113" s="57"/>
      <c r="FG113" s="57"/>
      <c r="FI113" s="57"/>
      <c r="FK113" s="57"/>
    </row>
    <row r="114" spans="1:167" ht="180.75" customHeight="1" thickBot="1">
      <c r="A114" s="193" t="s">
        <v>422</v>
      </c>
      <c r="B114" s="197">
        <f t="shared" si="30"/>
        <v>1</v>
      </c>
      <c r="C114" s="71">
        <f t="shared" si="41"/>
        <v>1</v>
      </c>
      <c r="D114" s="182">
        <v>1</v>
      </c>
      <c r="E114" s="136">
        <v>0</v>
      </c>
      <c r="F114" s="180">
        <v>1</v>
      </c>
      <c r="G114" s="136">
        <f t="shared" si="32"/>
        <v>1</v>
      </c>
      <c r="H114" s="180">
        <v>1</v>
      </c>
      <c r="I114" s="180">
        <v>1</v>
      </c>
      <c r="J114" s="180">
        <v>1</v>
      </c>
      <c r="K114" s="184">
        <v>1</v>
      </c>
      <c r="L114" s="143" t="s">
        <v>567</v>
      </c>
      <c r="M114" s="230">
        <v>0</v>
      </c>
      <c r="N114" s="144" t="s">
        <v>568</v>
      </c>
      <c r="O114" s="230">
        <v>0</v>
      </c>
      <c r="P114" s="166">
        <f t="shared" si="42"/>
        <v>0</v>
      </c>
      <c r="Q114" s="166">
        <f t="shared" si="43"/>
        <v>0</v>
      </c>
      <c r="R114" s="166">
        <f t="shared" si="44"/>
        <v>0</v>
      </c>
      <c r="S114" s="166">
        <f t="shared" si="33"/>
        <v>1</v>
      </c>
      <c r="T114" s="370">
        <f t="shared" si="34"/>
        <v>1</v>
      </c>
      <c r="U114" s="370">
        <f t="shared" si="45"/>
        <v>0</v>
      </c>
      <c r="V114" s="370">
        <f t="shared" si="46"/>
        <v>0</v>
      </c>
      <c r="W114" s="370">
        <f t="shared" si="47"/>
        <v>1</v>
      </c>
      <c r="X114" s="166">
        <f t="shared" si="48"/>
        <v>1</v>
      </c>
      <c r="Y114" s="163">
        <v>1</v>
      </c>
      <c r="Z114" s="136">
        <v>1</v>
      </c>
      <c r="AA114" s="136">
        <v>0</v>
      </c>
      <c r="AB114" s="136">
        <v>0</v>
      </c>
      <c r="AC114" s="136">
        <v>0</v>
      </c>
      <c r="AD114" s="136">
        <v>1</v>
      </c>
      <c r="AE114" s="136">
        <v>0</v>
      </c>
      <c r="AF114" s="138">
        <v>0</v>
      </c>
      <c r="AG114" s="155"/>
      <c r="AH114" s="155"/>
      <c r="AI114" s="137">
        <v>0</v>
      </c>
      <c r="AJ114" s="135">
        <f t="shared" si="53"/>
        <v>0</v>
      </c>
      <c r="AK114" s="135">
        <f t="shared" si="36"/>
        <v>0</v>
      </c>
      <c r="AL114" s="135">
        <f t="shared" si="49"/>
        <v>0</v>
      </c>
      <c r="AM114" s="135">
        <f t="shared" si="54"/>
        <v>0</v>
      </c>
      <c r="AN114" s="135">
        <f t="shared" si="50"/>
        <v>0</v>
      </c>
      <c r="AO114" s="135">
        <f t="shared" si="55"/>
        <v>0</v>
      </c>
      <c r="AP114" s="135">
        <f t="shared" si="56"/>
        <v>0</v>
      </c>
      <c r="AQ114" s="135">
        <f t="shared" si="51"/>
        <v>0</v>
      </c>
      <c r="AR114" s="135">
        <f t="shared" si="52"/>
        <v>0</v>
      </c>
      <c r="AS114" s="135">
        <f t="shared" si="57"/>
        <v>0</v>
      </c>
      <c r="AT114" s="163">
        <v>0</v>
      </c>
      <c r="AU114" s="137">
        <v>0</v>
      </c>
      <c r="AV114" s="136">
        <v>0</v>
      </c>
      <c r="AW114" s="136">
        <v>0</v>
      </c>
      <c r="AX114" s="136">
        <v>0</v>
      </c>
      <c r="AY114" s="136">
        <v>0</v>
      </c>
      <c r="AZ114" s="136">
        <v>0</v>
      </c>
      <c r="BA114" s="138">
        <v>0</v>
      </c>
      <c r="BB114" s="280">
        <f>Detailed!B113</f>
        <v>0</v>
      </c>
      <c r="BC114" s="297">
        <f>Detailed!C113</f>
        <v>0</v>
      </c>
      <c r="BD114" s="281">
        <f>Detailed!D113</f>
        <v>0</v>
      </c>
      <c r="BE114" s="282">
        <f>Detailed!E113</f>
        <v>0</v>
      </c>
      <c r="BF114" s="281">
        <f>Detailed!F113</f>
        <v>0</v>
      </c>
      <c r="BG114" s="263">
        <f>Detailed!G113</f>
        <v>0</v>
      </c>
      <c r="BH114" s="281">
        <f>Detailed!H113</f>
        <v>0</v>
      </c>
      <c r="BI114" s="282">
        <f>Detailed!I113</f>
        <v>0</v>
      </c>
      <c r="BJ114" s="281">
        <f>Detailed!J113</f>
        <v>0</v>
      </c>
      <c r="BK114" s="283">
        <f>Detailed!K113</f>
        <v>0</v>
      </c>
      <c r="BL114" s="266">
        <f>Detailed!L113</f>
        <v>0</v>
      </c>
      <c r="BM114" s="267">
        <f>Detailed!M113</f>
        <v>0</v>
      </c>
      <c r="BN114" s="264">
        <f>Detailed!N113</f>
        <v>0</v>
      </c>
      <c r="BO114" s="265">
        <f>Detailed!K113</f>
        <v>0</v>
      </c>
      <c r="BQ114" s="57"/>
      <c r="BS114" s="57"/>
      <c r="BU114" s="57"/>
      <c r="BW114" s="57"/>
      <c r="BY114" s="57"/>
      <c r="BZ114" s="11"/>
      <c r="CA114" s="57"/>
      <c r="CC114" s="57"/>
      <c r="CE114" s="57"/>
      <c r="CG114" s="57"/>
      <c r="CI114" s="57"/>
      <c r="CJ114" s="57"/>
      <c r="CK114" s="57"/>
      <c r="CL114" s="57"/>
      <c r="CM114" s="57"/>
      <c r="CN114" s="57"/>
      <c r="CO114" s="57"/>
      <c r="CP114" s="57"/>
      <c r="CQ114" s="57"/>
      <c r="CS114" s="57"/>
      <c r="CU114" s="57"/>
      <c r="CW114" s="57"/>
      <c r="CY114" s="57"/>
      <c r="DA114" s="57"/>
      <c r="DC114" s="57"/>
      <c r="DE114" s="57"/>
      <c r="DG114" s="57"/>
      <c r="DI114" s="57"/>
      <c r="DK114" s="57"/>
      <c r="DM114" s="57"/>
      <c r="DO114" s="57"/>
      <c r="DQ114" s="57"/>
      <c r="DS114" s="57"/>
      <c r="DU114" s="57"/>
      <c r="DW114" s="57"/>
      <c r="DY114" s="57"/>
      <c r="EA114" s="57"/>
      <c r="EC114" s="57"/>
      <c r="EE114" s="57"/>
      <c r="EG114" s="57"/>
      <c r="EI114" s="57"/>
      <c r="EK114" s="57"/>
      <c r="EM114" s="57"/>
      <c r="EO114" s="57"/>
      <c r="EQ114" s="57"/>
      <c r="ES114" s="57"/>
      <c r="EU114" s="57"/>
      <c r="EW114" s="57"/>
      <c r="EY114" s="57"/>
      <c r="FA114" s="57"/>
      <c r="FC114" s="57"/>
      <c r="FE114" s="57"/>
      <c r="FG114" s="57"/>
      <c r="FI114" s="57"/>
      <c r="FK114" s="57"/>
    </row>
    <row r="115" spans="1:167" ht="170.25" customHeight="1" thickBot="1">
      <c r="A115" s="193" t="s">
        <v>424</v>
      </c>
      <c r="B115" s="197">
        <f t="shared" si="30"/>
        <v>0</v>
      </c>
      <c r="C115" s="71">
        <f t="shared" si="41"/>
        <v>0</v>
      </c>
      <c r="D115" s="163">
        <v>0</v>
      </c>
      <c r="E115" s="180">
        <v>1</v>
      </c>
      <c r="F115" s="136">
        <v>0</v>
      </c>
      <c r="G115" s="136">
        <f t="shared" si="32"/>
        <v>0</v>
      </c>
      <c r="H115" s="136">
        <v>0</v>
      </c>
      <c r="I115" s="136">
        <v>0</v>
      </c>
      <c r="J115" s="136">
        <v>0</v>
      </c>
      <c r="K115" s="138">
        <v>0</v>
      </c>
      <c r="L115" s="143" t="s">
        <v>569</v>
      </c>
      <c r="M115" s="230">
        <v>0</v>
      </c>
      <c r="N115" s="144"/>
      <c r="O115" s="230">
        <v>0</v>
      </c>
      <c r="P115" s="166">
        <f t="shared" si="42"/>
        <v>0</v>
      </c>
      <c r="Q115" s="166">
        <f t="shared" si="43"/>
        <v>0</v>
      </c>
      <c r="R115" s="166">
        <f t="shared" si="44"/>
        <v>0</v>
      </c>
      <c r="S115" s="166">
        <f t="shared" si="33"/>
        <v>0</v>
      </c>
      <c r="T115" s="370">
        <f t="shared" si="34"/>
        <v>0</v>
      </c>
      <c r="U115" s="370">
        <f t="shared" si="45"/>
        <v>0</v>
      </c>
      <c r="V115" s="370">
        <f t="shared" si="46"/>
        <v>0</v>
      </c>
      <c r="W115" s="370">
        <f t="shared" si="47"/>
        <v>0</v>
      </c>
      <c r="X115" s="166">
        <f t="shared" si="48"/>
        <v>0</v>
      </c>
      <c r="Y115" s="163">
        <v>0</v>
      </c>
      <c r="Z115" s="136">
        <v>0</v>
      </c>
      <c r="AA115" s="136">
        <v>0</v>
      </c>
      <c r="AB115" s="136">
        <v>0</v>
      </c>
      <c r="AC115" s="136">
        <v>0</v>
      </c>
      <c r="AD115" s="136">
        <v>0</v>
      </c>
      <c r="AE115" s="136">
        <v>0</v>
      </c>
      <c r="AF115" s="138">
        <v>0</v>
      </c>
      <c r="AG115" s="134" t="s">
        <v>570</v>
      </c>
      <c r="AH115" s="134"/>
      <c r="AI115" s="135">
        <v>0</v>
      </c>
      <c r="AJ115" s="135">
        <f t="shared" si="53"/>
        <v>0</v>
      </c>
      <c r="AK115" s="135">
        <f t="shared" si="36"/>
        <v>0</v>
      </c>
      <c r="AL115" s="135">
        <f t="shared" si="49"/>
        <v>0</v>
      </c>
      <c r="AM115" s="135">
        <f t="shared" si="54"/>
        <v>0</v>
      </c>
      <c r="AN115" s="135">
        <f t="shared" si="50"/>
        <v>1</v>
      </c>
      <c r="AO115" s="135">
        <f t="shared" si="55"/>
        <v>0</v>
      </c>
      <c r="AP115" s="135">
        <f t="shared" si="56"/>
        <v>1</v>
      </c>
      <c r="AQ115" s="135">
        <f t="shared" si="51"/>
        <v>1</v>
      </c>
      <c r="AR115" s="135">
        <f t="shared" si="52"/>
        <v>0</v>
      </c>
      <c r="AS115" s="135">
        <f t="shared" si="57"/>
        <v>0</v>
      </c>
      <c r="AT115" s="163">
        <v>0</v>
      </c>
      <c r="AU115" s="137">
        <v>0</v>
      </c>
      <c r="AV115" s="136">
        <v>0</v>
      </c>
      <c r="AW115" s="136">
        <v>0</v>
      </c>
      <c r="AX115" s="136">
        <v>0</v>
      </c>
      <c r="AY115" s="136">
        <v>0</v>
      </c>
      <c r="AZ115" s="136">
        <v>0</v>
      </c>
      <c r="BA115" s="138">
        <v>1</v>
      </c>
      <c r="BB115" s="280">
        <f>Detailed!B114</f>
        <v>0</v>
      </c>
      <c r="BC115" s="297">
        <f>Detailed!C114</f>
        <v>0</v>
      </c>
      <c r="BD115" s="281">
        <f>Detailed!D114</f>
        <v>0</v>
      </c>
      <c r="BE115" s="282">
        <f>Detailed!E114</f>
        <v>0</v>
      </c>
      <c r="BF115" s="281">
        <f>Detailed!F114</f>
        <v>0</v>
      </c>
      <c r="BG115" s="263">
        <f>Detailed!G114</f>
        <v>0</v>
      </c>
      <c r="BH115" s="281">
        <f>Detailed!H114</f>
        <v>0</v>
      </c>
      <c r="BI115" s="282">
        <f>Detailed!I114</f>
        <v>0</v>
      </c>
      <c r="BJ115" s="281">
        <f>Detailed!J114</f>
        <v>0</v>
      </c>
      <c r="BK115" s="283">
        <f>Detailed!K114</f>
        <v>0</v>
      </c>
      <c r="BL115" s="266">
        <f>Detailed!L114</f>
        <v>0</v>
      </c>
      <c r="BM115" s="267">
        <f>Detailed!M114</f>
        <v>0</v>
      </c>
      <c r="BN115" s="264">
        <f>Detailed!N114</f>
        <v>0</v>
      </c>
      <c r="BO115" s="265">
        <f>Detailed!K114</f>
        <v>0</v>
      </c>
      <c r="BQ115" s="57"/>
      <c r="BS115" s="57"/>
      <c r="BU115" s="57"/>
      <c r="BW115" s="57"/>
      <c r="BY115" s="57"/>
      <c r="BZ115" s="11"/>
      <c r="CA115" s="57"/>
      <c r="CC115" s="57"/>
      <c r="CE115" s="57"/>
      <c r="CG115" s="57"/>
      <c r="CI115" s="57"/>
      <c r="CJ115" s="57"/>
      <c r="CK115" s="57"/>
      <c r="CL115" s="57"/>
      <c r="CM115" s="57"/>
      <c r="CN115" s="57"/>
      <c r="CO115" s="57"/>
      <c r="CP115" s="57"/>
      <c r="CQ115" s="57"/>
      <c r="CS115" s="57"/>
      <c r="CU115" s="57"/>
      <c r="CW115" s="57"/>
      <c r="CY115" s="57"/>
      <c r="DA115" s="57"/>
      <c r="DC115" s="57"/>
      <c r="DE115" s="57"/>
      <c r="DG115" s="57"/>
      <c r="DI115" s="57"/>
      <c r="DK115" s="57"/>
      <c r="DM115" s="57"/>
      <c r="DO115" s="57"/>
      <c r="DQ115" s="57"/>
      <c r="DS115" s="57"/>
      <c r="DU115" s="57"/>
      <c r="DW115" s="57"/>
      <c r="DY115" s="57"/>
      <c r="EA115" s="57"/>
      <c r="EC115" s="57"/>
      <c r="EE115" s="57"/>
      <c r="EG115" s="57"/>
      <c r="EI115" s="57"/>
      <c r="EK115" s="57"/>
      <c r="EM115" s="57"/>
      <c r="EO115" s="57"/>
      <c r="EQ115" s="57"/>
      <c r="ES115" s="57"/>
      <c r="EU115" s="57"/>
      <c r="EW115" s="57"/>
      <c r="EY115" s="57"/>
      <c r="FA115" s="57"/>
      <c r="FC115" s="57"/>
      <c r="FE115" s="57"/>
      <c r="FG115" s="57"/>
      <c r="FI115" s="57"/>
      <c r="FK115" s="57"/>
    </row>
    <row r="116" spans="1:167" ht="90" thickBot="1">
      <c r="A116" s="193" t="s">
        <v>426</v>
      </c>
      <c r="B116" s="197">
        <f t="shared" si="30"/>
        <v>1</v>
      </c>
      <c r="C116" s="71">
        <f t="shared" si="41"/>
        <v>1</v>
      </c>
      <c r="D116" s="182">
        <v>1</v>
      </c>
      <c r="E116" s="136">
        <v>0</v>
      </c>
      <c r="F116" s="136">
        <v>0</v>
      </c>
      <c r="G116" s="136">
        <f t="shared" si="32"/>
        <v>0</v>
      </c>
      <c r="H116" s="180">
        <v>1</v>
      </c>
      <c r="I116" s="136">
        <v>0</v>
      </c>
      <c r="J116" s="180">
        <v>1</v>
      </c>
      <c r="K116" s="138">
        <v>0</v>
      </c>
      <c r="L116" s="143" t="s">
        <v>669</v>
      </c>
      <c r="M116" s="230">
        <v>0</v>
      </c>
      <c r="N116" s="144"/>
      <c r="O116" s="230">
        <v>0</v>
      </c>
      <c r="P116" s="166">
        <f t="shared" si="42"/>
        <v>0</v>
      </c>
      <c r="Q116" s="166">
        <f t="shared" si="43"/>
        <v>0</v>
      </c>
      <c r="R116" s="166">
        <f t="shared" si="44"/>
        <v>0</v>
      </c>
      <c r="S116" s="166">
        <f t="shared" si="33"/>
        <v>1</v>
      </c>
      <c r="T116" s="370">
        <f t="shared" si="34"/>
        <v>1</v>
      </c>
      <c r="U116" s="370">
        <f t="shared" si="45"/>
        <v>1</v>
      </c>
      <c r="V116" s="370">
        <f t="shared" si="46"/>
        <v>0</v>
      </c>
      <c r="W116" s="370">
        <f t="shared" si="47"/>
        <v>0</v>
      </c>
      <c r="X116" s="166">
        <f t="shared" si="48"/>
        <v>0</v>
      </c>
      <c r="Y116" s="163">
        <v>0</v>
      </c>
      <c r="Z116" s="136">
        <v>0</v>
      </c>
      <c r="AA116" s="136">
        <v>0</v>
      </c>
      <c r="AB116" s="136">
        <v>0</v>
      </c>
      <c r="AC116" s="136">
        <v>0</v>
      </c>
      <c r="AD116" s="136">
        <v>0</v>
      </c>
      <c r="AE116" s="136">
        <v>0</v>
      </c>
      <c r="AF116" s="138">
        <v>0</v>
      </c>
      <c r="AG116" s="155"/>
      <c r="AH116" s="155"/>
      <c r="AI116" s="137">
        <v>0</v>
      </c>
      <c r="AJ116" s="135">
        <f t="shared" si="53"/>
        <v>0</v>
      </c>
      <c r="AK116" s="135">
        <f t="shared" si="36"/>
        <v>0</v>
      </c>
      <c r="AL116" s="135">
        <f t="shared" si="49"/>
        <v>0</v>
      </c>
      <c r="AM116" s="135">
        <f t="shared" si="54"/>
        <v>0</v>
      </c>
      <c r="AN116" s="135">
        <f t="shared" si="50"/>
        <v>0</v>
      </c>
      <c r="AO116" s="135">
        <f t="shared" si="55"/>
        <v>0</v>
      </c>
      <c r="AP116" s="135">
        <f t="shared" si="56"/>
        <v>0</v>
      </c>
      <c r="AQ116" s="135">
        <f t="shared" si="51"/>
        <v>0</v>
      </c>
      <c r="AR116" s="135">
        <f t="shared" si="52"/>
        <v>0</v>
      </c>
      <c r="AS116" s="135">
        <f t="shared" si="57"/>
        <v>0</v>
      </c>
      <c r="AT116" s="163">
        <v>0</v>
      </c>
      <c r="AU116" s="137">
        <v>0</v>
      </c>
      <c r="AV116" s="136">
        <v>0</v>
      </c>
      <c r="AW116" s="136">
        <v>0</v>
      </c>
      <c r="AX116" s="136">
        <v>0</v>
      </c>
      <c r="AY116" s="136">
        <v>0</v>
      </c>
      <c r="AZ116" s="136">
        <v>0</v>
      </c>
      <c r="BA116" s="138">
        <v>0</v>
      </c>
      <c r="BB116" s="280">
        <f>Detailed!B115</f>
        <v>0</v>
      </c>
      <c r="BC116" s="297">
        <f>Detailed!C115</f>
        <v>0</v>
      </c>
      <c r="BD116" s="281">
        <f>Detailed!D115</f>
        <v>0</v>
      </c>
      <c r="BE116" s="282">
        <f>Detailed!E115</f>
        <v>0</v>
      </c>
      <c r="BF116" s="281">
        <f>Detailed!F115</f>
        <v>0</v>
      </c>
      <c r="BG116" s="263">
        <f>Detailed!G115</f>
        <v>0</v>
      </c>
      <c r="BH116" s="281">
        <f>Detailed!H115</f>
        <v>0</v>
      </c>
      <c r="BI116" s="282">
        <f>Detailed!I115</f>
        <v>0</v>
      </c>
      <c r="BJ116" s="281">
        <f>Detailed!J115</f>
        <v>0</v>
      </c>
      <c r="BK116" s="283">
        <f>Detailed!K115</f>
        <v>0</v>
      </c>
      <c r="BL116" s="266">
        <f>Detailed!L115</f>
        <v>0</v>
      </c>
      <c r="BM116" s="267">
        <f>Detailed!M115</f>
        <v>0</v>
      </c>
      <c r="BN116" s="264">
        <f>Detailed!N115</f>
        <v>0</v>
      </c>
      <c r="BO116" s="265">
        <f>Detailed!K115</f>
        <v>0</v>
      </c>
      <c r="BQ116" s="57"/>
      <c r="BS116" s="57"/>
      <c r="BU116" s="57"/>
      <c r="BW116" s="57"/>
      <c r="BY116" s="57"/>
      <c r="BZ116" s="11"/>
      <c r="CA116" s="57"/>
      <c r="CC116" s="57"/>
      <c r="CE116" s="57"/>
      <c r="CG116" s="57"/>
      <c r="CI116" s="57"/>
      <c r="CJ116" s="57"/>
      <c r="CK116" s="57"/>
      <c r="CL116" s="57"/>
      <c r="CM116" s="57"/>
      <c r="CN116" s="57"/>
      <c r="CO116" s="57"/>
      <c r="CP116" s="57"/>
      <c r="CQ116" s="57"/>
      <c r="CS116" s="57"/>
      <c r="CU116" s="57"/>
      <c r="CW116" s="57"/>
      <c r="CY116" s="57"/>
      <c r="DA116" s="57"/>
      <c r="DC116" s="57"/>
      <c r="DE116" s="57"/>
      <c r="DG116" s="57"/>
      <c r="DI116" s="57"/>
      <c r="DK116" s="57"/>
      <c r="DM116" s="57"/>
      <c r="DO116" s="57"/>
      <c r="DQ116" s="57"/>
      <c r="DS116" s="57"/>
      <c r="DU116" s="57"/>
      <c r="DW116" s="57"/>
      <c r="DY116" s="57"/>
      <c r="EA116" s="57"/>
      <c r="EC116" s="57"/>
      <c r="EE116" s="57"/>
      <c r="EG116" s="57"/>
      <c r="EI116" s="57"/>
      <c r="EK116" s="57"/>
      <c r="EM116" s="57"/>
      <c r="EO116" s="57"/>
      <c r="EQ116" s="57"/>
      <c r="ES116" s="57"/>
      <c r="EU116" s="57"/>
      <c r="EW116" s="57"/>
      <c r="EY116" s="57"/>
      <c r="FA116" s="57"/>
      <c r="FC116" s="57"/>
      <c r="FE116" s="57"/>
      <c r="FG116" s="57"/>
      <c r="FI116" s="57"/>
      <c r="FK116" s="57"/>
    </row>
    <row r="117" spans="1:167" ht="77.25" thickBot="1">
      <c r="A117" s="193" t="s">
        <v>428</v>
      </c>
      <c r="B117" s="197">
        <f t="shared" si="30"/>
        <v>0</v>
      </c>
      <c r="C117" s="71">
        <f t="shared" si="41"/>
        <v>0</v>
      </c>
      <c r="D117" s="163">
        <v>0</v>
      </c>
      <c r="E117" s="180">
        <v>1</v>
      </c>
      <c r="F117" s="136">
        <v>0</v>
      </c>
      <c r="G117" s="136">
        <f t="shared" si="32"/>
        <v>0</v>
      </c>
      <c r="H117" s="136">
        <v>0</v>
      </c>
      <c r="I117" s="136">
        <v>0</v>
      </c>
      <c r="J117" s="136">
        <v>0</v>
      </c>
      <c r="K117" s="138">
        <v>0</v>
      </c>
      <c r="L117" s="143" t="s">
        <v>571</v>
      </c>
      <c r="M117" s="230">
        <v>0</v>
      </c>
      <c r="N117" s="144"/>
      <c r="O117" s="230">
        <v>0</v>
      </c>
      <c r="P117" s="166">
        <f t="shared" si="42"/>
        <v>0</v>
      </c>
      <c r="Q117" s="166">
        <f t="shared" si="43"/>
        <v>0</v>
      </c>
      <c r="R117" s="166">
        <f t="shared" si="44"/>
        <v>0</v>
      </c>
      <c r="S117" s="166">
        <f t="shared" si="33"/>
        <v>0</v>
      </c>
      <c r="T117" s="370">
        <f t="shared" si="34"/>
        <v>0</v>
      </c>
      <c r="U117" s="370">
        <f t="shared" si="45"/>
        <v>0</v>
      </c>
      <c r="V117" s="370">
        <f t="shared" si="46"/>
        <v>0</v>
      </c>
      <c r="W117" s="370">
        <f t="shared" si="47"/>
        <v>0</v>
      </c>
      <c r="X117" s="166">
        <f t="shared" si="48"/>
        <v>0</v>
      </c>
      <c r="Y117" s="163">
        <v>0</v>
      </c>
      <c r="Z117" s="136">
        <v>0</v>
      </c>
      <c r="AA117" s="136">
        <v>0</v>
      </c>
      <c r="AB117" s="136">
        <v>0</v>
      </c>
      <c r="AC117" s="136">
        <v>0</v>
      </c>
      <c r="AD117" s="136">
        <v>0</v>
      </c>
      <c r="AE117" s="136">
        <v>0</v>
      </c>
      <c r="AF117" s="138">
        <v>0</v>
      </c>
      <c r="AG117" s="155"/>
      <c r="AH117" s="155"/>
      <c r="AI117" s="137">
        <v>0</v>
      </c>
      <c r="AJ117" s="135">
        <f t="shared" si="53"/>
        <v>0</v>
      </c>
      <c r="AK117" s="135">
        <f t="shared" si="36"/>
        <v>0</v>
      </c>
      <c r="AL117" s="135">
        <f t="shared" si="49"/>
        <v>0</v>
      </c>
      <c r="AM117" s="135">
        <f t="shared" si="54"/>
        <v>0</v>
      </c>
      <c r="AN117" s="135">
        <f t="shared" si="50"/>
        <v>0</v>
      </c>
      <c r="AO117" s="135">
        <f t="shared" si="55"/>
        <v>0</v>
      </c>
      <c r="AP117" s="135">
        <f t="shared" si="56"/>
        <v>0</v>
      </c>
      <c r="AQ117" s="135">
        <f t="shared" si="51"/>
        <v>0</v>
      </c>
      <c r="AR117" s="135">
        <f t="shared" si="52"/>
        <v>0</v>
      </c>
      <c r="AS117" s="135">
        <f t="shared" si="57"/>
        <v>0</v>
      </c>
      <c r="AT117" s="163">
        <v>0</v>
      </c>
      <c r="AU117" s="137">
        <v>0</v>
      </c>
      <c r="AV117" s="136">
        <v>0</v>
      </c>
      <c r="AW117" s="136">
        <v>0</v>
      </c>
      <c r="AX117" s="136">
        <v>0</v>
      </c>
      <c r="AY117" s="136">
        <v>0</v>
      </c>
      <c r="AZ117" s="136">
        <v>0</v>
      </c>
      <c r="BA117" s="138">
        <v>0</v>
      </c>
      <c r="BB117" s="280">
        <f>Detailed!B116</f>
        <v>0</v>
      </c>
      <c r="BC117" s="297">
        <f>Detailed!C116</f>
        <v>0</v>
      </c>
      <c r="BD117" s="281">
        <f>Detailed!D116</f>
        <v>0</v>
      </c>
      <c r="BE117" s="282">
        <f>Detailed!E116</f>
        <v>0</v>
      </c>
      <c r="BF117" s="281">
        <f>Detailed!F116</f>
        <v>0</v>
      </c>
      <c r="BG117" s="263">
        <f>Detailed!G116</f>
        <v>0</v>
      </c>
      <c r="BH117" s="281">
        <f>Detailed!H116</f>
        <v>0</v>
      </c>
      <c r="BI117" s="282">
        <f>Detailed!I116</f>
        <v>0</v>
      </c>
      <c r="BJ117" s="281">
        <f>Detailed!J116</f>
        <v>0</v>
      </c>
      <c r="BK117" s="283">
        <f>Detailed!K116</f>
        <v>0</v>
      </c>
      <c r="BL117" s="266">
        <f>Detailed!L116</f>
        <v>0</v>
      </c>
      <c r="BM117" s="267">
        <f>Detailed!M116</f>
        <v>0</v>
      </c>
      <c r="BN117" s="264">
        <f>Detailed!N116</f>
        <v>0</v>
      </c>
      <c r="BO117" s="265">
        <f>Detailed!K116</f>
        <v>0</v>
      </c>
      <c r="BQ117" s="57"/>
      <c r="BS117" s="57"/>
      <c r="BU117" s="57"/>
      <c r="BW117" s="57"/>
      <c r="BY117" s="57"/>
      <c r="BZ117" s="11"/>
      <c r="CA117" s="57"/>
      <c r="CC117" s="57"/>
      <c r="CE117" s="57"/>
      <c r="CG117" s="57"/>
      <c r="CI117" s="57"/>
      <c r="CJ117" s="57"/>
      <c r="CK117" s="57"/>
      <c r="CL117" s="57"/>
      <c r="CM117" s="57"/>
      <c r="CN117" s="57"/>
      <c r="CO117" s="57"/>
      <c r="CP117" s="57"/>
      <c r="CQ117" s="57"/>
      <c r="CS117" s="57"/>
      <c r="CU117" s="57"/>
      <c r="CW117" s="57"/>
      <c r="CY117" s="57"/>
      <c r="DA117" s="57"/>
      <c r="DC117" s="57"/>
      <c r="DE117" s="57"/>
      <c r="DG117" s="57"/>
      <c r="DI117" s="57"/>
      <c r="DK117" s="57"/>
      <c r="DM117" s="57"/>
      <c r="DO117" s="57"/>
      <c r="DQ117" s="57"/>
      <c r="DS117" s="57"/>
      <c r="DU117" s="57"/>
      <c r="DW117" s="57"/>
      <c r="DY117" s="57"/>
      <c r="EA117" s="57"/>
      <c r="EC117" s="57"/>
      <c r="EE117" s="57"/>
      <c r="EG117" s="57"/>
      <c r="EI117" s="57"/>
      <c r="EK117" s="57"/>
      <c r="EM117" s="57"/>
      <c r="EO117" s="57"/>
      <c r="EQ117" s="57"/>
      <c r="ES117" s="57"/>
      <c r="EU117" s="57"/>
      <c r="EW117" s="57"/>
      <c r="EY117" s="57"/>
      <c r="FA117" s="57"/>
      <c r="FC117" s="57"/>
      <c r="FE117" s="57"/>
      <c r="FG117" s="57"/>
      <c r="FI117" s="57"/>
      <c r="FK117" s="57"/>
    </row>
    <row r="118" spans="1:167" ht="276" customHeight="1" thickBot="1">
      <c r="A118" s="193" t="s">
        <v>430</v>
      </c>
      <c r="B118" s="197">
        <f t="shared" si="30"/>
        <v>1</v>
      </c>
      <c r="C118" s="71">
        <f t="shared" si="41"/>
        <v>1</v>
      </c>
      <c r="D118" s="182">
        <v>1</v>
      </c>
      <c r="E118" s="136">
        <v>0</v>
      </c>
      <c r="F118" s="136">
        <v>0</v>
      </c>
      <c r="G118" s="136">
        <f t="shared" si="32"/>
        <v>0</v>
      </c>
      <c r="H118" s="136">
        <v>0</v>
      </c>
      <c r="I118" s="180">
        <v>1</v>
      </c>
      <c r="J118" s="180">
        <v>1</v>
      </c>
      <c r="K118" s="138">
        <v>0</v>
      </c>
      <c r="L118" s="143" t="s">
        <v>572</v>
      </c>
      <c r="M118" s="230">
        <v>0</v>
      </c>
      <c r="N118" s="144"/>
      <c r="O118" s="230">
        <v>0</v>
      </c>
      <c r="P118" s="166">
        <f t="shared" si="42"/>
        <v>0</v>
      </c>
      <c r="Q118" s="166">
        <f t="shared" si="43"/>
        <v>0</v>
      </c>
      <c r="R118" s="166">
        <f t="shared" si="44"/>
        <v>0</v>
      </c>
      <c r="S118" s="166">
        <f t="shared" si="33"/>
        <v>1</v>
      </c>
      <c r="T118" s="370">
        <f t="shared" si="34"/>
        <v>1</v>
      </c>
      <c r="U118" s="370">
        <f t="shared" si="45"/>
        <v>1</v>
      </c>
      <c r="V118" s="370">
        <f t="shared" si="46"/>
        <v>0</v>
      </c>
      <c r="W118" s="370">
        <f t="shared" si="47"/>
        <v>0</v>
      </c>
      <c r="X118" s="166">
        <f t="shared" si="48"/>
        <v>0</v>
      </c>
      <c r="Y118" s="163">
        <v>0</v>
      </c>
      <c r="Z118" s="136">
        <v>0</v>
      </c>
      <c r="AA118" s="136">
        <v>0</v>
      </c>
      <c r="AB118" s="136">
        <v>0</v>
      </c>
      <c r="AC118" s="136">
        <v>0</v>
      </c>
      <c r="AD118" s="136">
        <v>0</v>
      </c>
      <c r="AE118" s="136">
        <v>0</v>
      </c>
      <c r="AF118" s="138">
        <v>0</v>
      </c>
      <c r="AG118" s="144" t="s">
        <v>803</v>
      </c>
      <c r="AH118" s="156"/>
      <c r="AI118" s="137">
        <v>0</v>
      </c>
      <c r="AJ118" s="135">
        <f t="shared" si="53"/>
        <v>0</v>
      </c>
      <c r="AK118" s="135">
        <f t="shared" si="36"/>
        <v>0</v>
      </c>
      <c r="AL118" s="135">
        <f t="shared" si="49"/>
        <v>0</v>
      </c>
      <c r="AM118" s="135">
        <f t="shared" si="54"/>
        <v>0</v>
      </c>
      <c r="AN118" s="135">
        <f t="shared" si="50"/>
        <v>1</v>
      </c>
      <c r="AO118" s="135">
        <f t="shared" si="55"/>
        <v>0</v>
      </c>
      <c r="AP118" s="135">
        <f t="shared" si="56"/>
        <v>1</v>
      </c>
      <c r="AQ118" s="135">
        <f t="shared" si="51"/>
        <v>1</v>
      </c>
      <c r="AR118" s="135">
        <f t="shared" si="52"/>
        <v>0</v>
      </c>
      <c r="AS118" s="135">
        <f t="shared" si="57"/>
        <v>0</v>
      </c>
      <c r="AT118" s="163">
        <v>1</v>
      </c>
      <c r="AU118" s="137">
        <v>0</v>
      </c>
      <c r="AV118" s="136">
        <v>0</v>
      </c>
      <c r="AW118" s="136">
        <v>0</v>
      </c>
      <c r="AX118" s="136">
        <v>0</v>
      </c>
      <c r="AY118" s="136">
        <v>1</v>
      </c>
      <c r="AZ118" s="136">
        <v>0</v>
      </c>
      <c r="BA118" s="138">
        <v>0</v>
      </c>
      <c r="BB118" s="280">
        <f>Detailed!B117</f>
        <v>0</v>
      </c>
      <c r="BC118" s="297">
        <f>Detailed!C117</f>
        <v>0</v>
      </c>
      <c r="BD118" s="281">
        <f>Detailed!D117</f>
        <v>0</v>
      </c>
      <c r="BE118" s="282">
        <f>Detailed!E117</f>
        <v>0</v>
      </c>
      <c r="BF118" s="281">
        <f>Detailed!F117</f>
        <v>0</v>
      </c>
      <c r="BG118" s="263">
        <f>Detailed!G117</f>
        <v>0</v>
      </c>
      <c r="BH118" s="281">
        <f>Detailed!H117</f>
        <v>0</v>
      </c>
      <c r="BI118" s="282">
        <f>Detailed!I117</f>
        <v>0</v>
      </c>
      <c r="BJ118" s="281">
        <f>Detailed!J117</f>
        <v>0</v>
      </c>
      <c r="BK118" s="283">
        <f>Detailed!K117</f>
        <v>0</v>
      </c>
      <c r="BL118" s="266">
        <f>Detailed!L117</f>
        <v>0</v>
      </c>
      <c r="BM118" s="267">
        <f>Detailed!M117</f>
        <v>0</v>
      </c>
      <c r="BN118" s="264">
        <f>Detailed!N117</f>
        <v>0</v>
      </c>
      <c r="BO118" s="265">
        <f>Detailed!K117</f>
        <v>0</v>
      </c>
      <c r="BQ118" s="57"/>
      <c r="BS118" s="57"/>
      <c r="BU118" s="57"/>
      <c r="BW118" s="57"/>
      <c r="BY118" s="57"/>
      <c r="BZ118" s="11"/>
      <c r="CA118" s="57"/>
      <c r="CC118" s="57"/>
      <c r="CE118" s="57"/>
      <c r="CG118" s="57"/>
      <c r="CI118" s="57"/>
      <c r="CJ118" s="57"/>
      <c r="CK118" s="57"/>
      <c r="CL118" s="57"/>
      <c r="CM118" s="57"/>
      <c r="CN118" s="57"/>
      <c r="CO118" s="57"/>
      <c r="CP118" s="57"/>
      <c r="CQ118" s="57"/>
      <c r="CS118" s="57"/>
      <c r="CU118" s="57"/>
      <c r="CW118" s="57"/>
      <c r="CY118" s="57"/>
      <c r="DA118" s="57"/>
      <c r="DC118" s="57"/>
      <c r="DE118" s="57"/>
      <c r="DG118" s="57"/>
      <c r="DI118" s="57"/>
      <c r="DK118" s="57"/>
      <c r="DM118" s="57"/>
      <c r="DO118" s="57"/>
      <c r="DQ118" s="57"/>
      <c r="DS118" s="57"/>
      <c r="DU118" s="57"/>
      <c r="DW118" s="57"/>
      <c r="DY118" s="57"/>
      <c r="EA118" s="57"/>
      <c r="EC118" s="57"/>
      <c r="EE118" s="57"/>
      <c r="EG118" s="57"/>
      <c r="EI118" s="57"/>
      <c r="EK118" s="57"/>
      <c r="EM118" s="57"/>
      <c r="EO118" s="57"/>
      <c r="EQ118" s="57"/>
      <c r="ES118" s="57"/>
      <c r="EU118" s="57"/>
      <c r="EW118" s="57"/>
      <c r="EY118" s="57"/>
      <c r="FA118" s="57"/>
      <c r="FC118" s="57"/>
      <c r="FE118" s="57"/>
      <c r="FG118" s="57"/>
      <c r="FI118" s="57"/>
      <c r="FK118" s="57"/>
    </row>
    <row r="119" spans="1:167" ht="77.25" thickBot="1">
      <c r="A119" s="193" t="s">
        <v>432</v>
      </c>
      <c r="B119" s="197">
        <f t="shared" si="30"/>
        <v>0</v>
      </c>
      <c r="C119" s="71">
        <f t="shared" si="41"/>
        <v>0</v>
      </c>
      <c r="D119" s="163">
        <v>0</v>
      </c>
      <c r="E119" s="180">
        <v>1</v>
      </c>
      <c r="F119" s="136">
        <v>0</v>
      </c>
      <c r="G119" s="136">
        <f t="shared" si="32"/>
        <v>0</v>
      </c>
      <c r="H119" s="136">
        <v>0</v>
      </c>
      <c r="I119" s="136">
        <v>0</v>
      </c>
      <c r="J119" s="136">
        <v>0</v>
      </c>
      <c r="K119" s="138">
        <v>0</v>
      </c>
      <c r="L119" s="143" t="s">
        <v>573</v>
      </c>
      <c r="M119" s="230">
        <v>0</v>
      </c>
      <c r="N119" s="144"/>
      <c r="O119" s="230">
        <v>0</v>
      </c>
      <c r="P119" s="166">
        <f t="shared" si="42"/>
        <v>0</v>
      </c>
      <c r="Q119" s="166">
        <f t="shared" si="43"/>
        <v>0</v>
      </c>
      <c r="R119" s="166">
        <f t="shared" si="44"/>
        <v>0</v>
      </c>
      <c r="S119" s="166">
        <f t="shared" si="33"/>
        <v>0</v>
      </c>
      <c r="T119" s="370">
        <f t="shared" si="34"/>
        <v>0</v>
      </c>
      <c r="U119" s="370">
        <f t="shared" si="45"/>
        <v>0</v>
      </c>
      <c r="V119" s="370">
        <f t="shared" si="46"/>
        <v>0</v>
      </c>
      <c r="W119" s="370">
        <f t="shared" si="47"/>
        <v>0</v>
      </c>
      <c r="X119" s="166">
        <f t="shared" si="48"/>
        <v>0</v>
      </c>
      <c r="Y119" s="163">
        <v>0</v>
      </c>
      <c r="Z119" s="136">
        <v>0</v>
      </c>
      <c r="AA119" s="136">
        <v>0</v>
      </c>
      <c r="AB119" s="136">
        <v>0</v>
      </c>
      <c r="AC119" s="136">
        <v>0</v>
      </c>
      <c r="AD119" s="136">
        <v>0</v>
      </c>
      <c r="AE119" s="136">
        <v>0</v>
      </c>
      <c r="AF119" s="138">
        <v>0</v>
      </c>
      <c r="AG119" s="155"/>
      <c r="AH119" s="155"/>
      <c r="AI119" s="137">
        <v>0</v>
      </c>
      <c r="AJ119" s="135">
        <f t="shared" si="53"/>
        <v>0</v>
      </c>
      <c r="AK119" s="135">
        <f t="shared" si="36"/>
        <v>0</v>
      </c>
      <c r="AL119" s="135">
        <f t="shared" si="49"/>
        <v>0</v>
      </c>
      <c r="AM119" s="135">
        <f t="shared" si="54"/>
        <v>0</v>
      </c>
      <c r="AN119" s="135">
        <f t="shared" si="50"/>
        <v>0</v>
      </c>
      <c r="AO119" s="135">
        <f t="shared" si="55"/>
        <v>0</v>
      </c>
      <c r="AP119" s="135">
        <f t="shared" si="56"/>
        <v>0</v>
      </c>
      <c r="AQ119" s="135">
        <f t="shared" si="51"/>
        <v>0</v>
      </c>
      <c r="AR119" s="135">
        <f t="shared" si="52"/>
        <v>0</v>
      </c>
      <c r="AS119" s="135">
        <f t="shared" si="57"/>
        <v>0</v>
      </c>
      <c r="AT119" s="163">
        <v>0</v>
      </c>
      <c r="AU119" s="137">
        <v>0</v>
      </c>
      <c r="AV119" s="136">
        <v>0</v>
      </c>
      <c r="AW119" s="136">
        <v>0</v>
      </c>
      <c r="AX119" s="136">
        <v>0</v>
      </c>
      <c r="AY119" s="136">
        <v>0</v>
      </c>
      <c r="AZ119" s="136">
        <v>0</v>
      </c>
      <c r="BA119" s="138">
        <v>0</v>
      </c>
      <c r="BB119" s="280">
        <f>Detailed!B118</f>
        <v>0</v>
      </c>
      <c r="BC119" s="297">
        <f>Detailed!C118</f>
        <v>0</v>
      </c>
      <c r="BD119" s="281">
        <f>Detailed!D118</f>
        <v>0</v>
      </c>
      <c r="BE119" s="282">
        <f>Detailed!E118</f>
        <v>0</v>
      </c>
      <c r="BF119" s="281">
        <f>Detailed!F118</f>
        <v>0</v>
      </c>
      <c r="BG119" s="263">
        <f>Detailed!G118</f>
        <v>0</v>
      </c>
      <c r="BH119" s="281">
        <f>Detailed!H118</f>
        <v>0</v>
      </c>
      <c r="BI119" s="282">
        <f>Detailed!I118</f>
        <v>0</v>
      </c>
      <c r="BJ119" s="281">
        <f>Detailed!J118</f>
        <v>0</v>
      </c>
      <c r="BK119" s="283">
        <f>Detailed!K118</f>
        <v>0</v>
      </c>
      <c r="BL119" s="266">
        <f>Detailed!L118</f>
        <v>0</v>
      </c>
      <c r="BM119" s="267">
        <f>Detailed!M118</f>
        <v>0</v>
      </c>
      <c r="BN119" s="264">
        <f>Detailed!N118</f>
        <v>0</v>
      </c>
      <c r="BO119" s="265">
        <f>Detailed!K118</f>
        <v>0</v>
      </c>
      <c r="BQ119" s="57"/>
      <c r="BS119" s="57"/>
      <c r="BU119" s="57"/>
      <c r="BW119" s="57"/>
      <c r="BY119" s="57"/>
      <c r="BZ119" s="11"/>
      <c r="CA119" s="57"/>
      <c r="CC119" s="57"/>
      <c r="CE119" s="57"/>
      <c r="CG119" s="57"/>
      <c r="CI119" s="57"/>
      <c r="CJ119" s="57"/>
      <c r="CK119" s="57"/>
      <c r="CL119" s="57"/>
      <c r="CM119" s="57"/>
      <c r="CN119" s="57"/>
      <c r="CO119" s="57"/>
      <c r="CP119" s="57"/>
      <c r="CQ119" s="57"/>
      <c r="CS119" s="57"/>
      <c r="CU119" s="57"/>
      <c r="CW119" s="57"/>
      <c r="CY119" s="57"/>
      <c r="DA119" s="57"/>
      <c r="DC119" s="57"/>
      <c r="DE119" s="57"/>
      <c r="DG119" s="57"/>
      <c r="DI119" s="57"/>
      <c r="DK119" s="57"/>
      <c r="DM119" s="57"/>
      <c r="DO119" s="57"/>
      <c r="DQ119" s="57"/>
      <c r="DS119" s="57"/>
      <c r="DU119" s="57"/>
      <c r="DW119" s="57"/>
      <c r="DY119" s="57"/>
      <c r="EA119" s="57"/>
      <c r="EC119" s="57"/>
      <c r="EE119" s="57"/>
      <c r="EG119" s="57"/>
      <c r="EI119" s="57"/>
      <c r="EK119" s="57"/>
      <c r="EM119" s="57"/>
      <c r="EO119" s="57"/>
      <c r="EQ119" s="57"/>
      <c r="ES119" s="57"/>
      <c r="EU119" s="57"/>
      <c r="EW119" s="57"/>
      <c r="EY119" s="57"/>
      <c r="FA119" s="57"/>
      <c r="FC119" s="57"/>
      <c r="FE119" s="57"/>
      <c r="FG119" s="57"/>
      <c r="FI119" s="57"/>
      <c r="FK119" s="57"/>
    </row>
    <row r="120" spans="1:167" ht="352.5" customHeight="1" thickBot="1">
      <c r="A120" s="193" t="s">
        <v>434</v>
      </c>
      <c r="B120" s="197">
        <f t="shared" si="30"/>
        <v>1</v>
      </c>
      <c r="C120" s="71">
        <f t="shared" si="41"/>
        <v>1</v>
      </c>
      <c r="D120" s="163">
        <v>0</v>
      </c>
      <c r="E120" s="136">
        <v>0</v>
      </c>
      <c r="F120" s="180">
        <v>1</v>
      </c>
      <c r="G120" s="136">
        <f t="shared" si="32"/>
        <v>0</v>
      </c>
      <c r="H120" s="180">
        <v>1</v>
      </c>
      <c r="I120" s="180">
        <v>1</v>
      </c>
      <c r="J120" s="180">
        <v>1</v>
      </c>
      <c r="K120" s="138">
        <v>0</v>
      </c>
      <c r="L120" s="143" t="s">
        <v>574</v>
      </c>
      <c r="M120" s="235">
        <v>1</v>
      </c>
      <c r="N120" s="144"/>
      <c r="O120" s="230">
        <v>0</v>
      </c>
      <c r="P120" s="166">
        <f t="shared" si="42"/>
        <v>1</v>
      </c>
      <c r="Q120" s="166">
        <f t="shared" si="43"/>
        <v>1</v>
      </c>
      <c r="R120" s="166">
        <f t="shared" si="44"/>
        <v>0</v>
      </c>
      <c r="S120" s="166">
        <f t="shared" si="33"/>
        <v>0</v>
      </c>
      <c r="T120" s="370">
        <f t="shared" si="34"/>
        <v>0</v>
      </c>
      <c r="U120" s="370">
        <f t="shared" si="45"/>
        <v>0</v>
      </c>
      <c r="V120" s="370">
        <f t="shared" si="46"/>
        <v>0</v>
      </c>
      <c r="W120" s="370">
        <f t="shared" si="47"/>
        <v>0</v>
      </c>
      <c r="X120" s="166">
        <f t="shared" si="48"/>
        <v>0</v>
      </c>
      <c r="Y120" s="182">
        <v>1</v>
      </c>
      <c r="Z120" s="136">
        <v>0</v>
      </c>
      <c r="AA120" s="136">
        <v>0</v>
      </c>
      <c r="AB120" s="136">
        <v>0</v>
      </c>
      <c r="AC120" s="136">
        <v>0</v>
      </c>
      <c r="AD120" s="180">
        <v>1</v>
      </c>
      <c r="AE120" s="136">
        <v>0</v>
      </c>
      <c r="AF120" s="184">
        <v>1</v>
      </c>
      <c r="AG120" s="134" t="s">
        <v>575</v>
      </c>
      <c r="AH120" s="134"/>
      <c r="AI120" s="135">
        <v>0</v>
      </c>
      <c r="AJ120" s="135">
        <f t="shared" si="53"/>
        <v>0</v>
      </c>
      <c r="AK120" s="135">
        <f t="shared" si="36"/>
        <v>0</v>
      </c>
      <c r="AL120" s="135">
        <f t="shared" si="49"/>
        <v>0</v>
      </c>
      <c r="AM120" s="135">
        <f t="shared" si="54"/>
        <v>0</v>
      </c>
      <c r="AN120" s="135">
        <f t="shared" si="50"/>
        <v>1</v>
      </c>
      <c r="AO120" s="135">
        <f t="shared" si="55"/>
        <v>0</v>
      </c>
      <c r="AP120" s="135">
        <f t="shared" si="56"/>
        <v>1</v>
      </c>
      <c r="AQ120" s="135">
        <f t="shared" si="51"/>
        <v>1</v>
      </c>
      <c r="AR120" s="135">
        <f t="shared" si="52"/>
        <v>0</v>
      </c>
      <c r="AS120" s="135">
        <f t="shared" si="57"/>
        <v>0</v>
      </c>
      <c r="AT120" s="163">
        <v>1</v>
      </c>
      <c r="AU120" s="137">
        <v>0</v>
      </c>
      <c r="AV120" s="136">
        <v>0</v>
      </c>
      <c r="AW120" s="136">
        <v>1</v>
      </c>
      <c r="AX120" s="136">
        <v>0</v>
      </c>
      <c r="AY120" s="136">
        <v>0</v>
      </c>
      <c r="AZ120" s="136">
        <v>0</v>
      </c>
      <c r="BA120" s="138">
        <v>0</v>
      </c>
      <c r="BB120" s="280">
        <f>Detailed!B119</f>
        <v>476190</v>
      </c>
      <c r="BC120" s="297">
        <f>Detailed!C119</f>
        <v>0</v>
      </c>
      <c r="BD120" s="281">
        <f>Detailed!D119</f>
        <v>476190</v>
      </c>
      <c r="BE120" s="282">
        <f>Detailed!E119</f>
        <v>0</v>
      </c>
      <c r="BF120" s="281">
        <f>Detailed!F119</f>
        <v>0</v>
      </c>
      <c r="BG120" s="263">
        <f>Detailed!G119</f>
        <v>0</v>
      </c>
      <c r="BH120" s="281">
        <f>Detailed!H119</f>
        <v>0</v>
      </c>
      <c r="BI120" s="282">
        <f>Detailed!I119</f>
        <v>0</v>
      </c>
      <c r="BJ120" s="281">
        <f>Detailed!J119</f>
        <v>0</v>
      </c>
      <c r="BK120" s="283">
        <f>Detailed!K119</f>
        <v>0</v>
      </c>
      <c r="BL120" s="266">
        <f>Detailed!L119</f>
        <v>0</v>
      </c>
      <c r="BM120" s="267">
        <f>Detailed!M119</f>
        <v>0</v>
      </c>
      <c r="BN120" s="264">
        <f>Detailed!N119</f>
        <v>0</v>
      </c>
      <c r="BO120" s="265">
        <f>Detailed!K119</f>
        <v>0</v>
      </c>
      <c r="BQ120" s="57"/>
      <c r="BS120" s="57"/>
      <c r="BU120" s="57"/>
      <c r="BW120" s="57"/>
      <c r="BY120" s="57"/>
      <c r="BZ120" s="11"/>
      <c r="CA120" s="57"/>
      <c r="CC120" s="57"/>
      <c r="CE120" s="57"/>
      <c r="CG120" s="57"/>
      <c r="CI120" s="57"/>
      <c r="CJ120" s="57"/>
      <c r="CK120" s="57"/>
      <c r="CL120" s="57"/>
      <c r="CM120" s="57"/>
      <c r="CN120" s="57"/>
      <c r="CO120" s="57"/>
      <c r="CP120" s="57"/>
      <c r="CQ120" s="57"/>
      <c r="CS120" s="57"/>
      <c r="CU120" s="57"/>
      <c r="CW120" s="57"/>
      <c r="CY120" s="57"/>
      <c r="DA120" s="57"/>
      <c r="DC120" s="57"/>
      <c r="DE120" s="57"/>
      <c r="DG120" s="57"/>
      <c r="DI120" s="57"/>
      <c r="DK120" s="57"/>
      <c r="DM120" s="57"/>
      <c r="DO120" s="57"/>
      <c r="DQ120" s="57"/>
      <c r="DS120" s="57"/>
      <c r="DU120" s="57"/>
      <c r="DW120" s="57"/>
      <c r="DY120" s="57"/>
      <c r="EA120" s="57"/>
      <c r="EC120" s="57"/>
      <c r="EE120" s="57"/>
      <c r="EG120" s="57"/>
      <c r="EI120" s="57"/>
      <c r="EK120" s="57"/>
      <c r="EM120" s="57"/>
      <c r="EO120" s="57"/>
      <c r="EQ120" s="57"/>
      <c r="ES120" s="57"/>
      <c r="EU120" s="57"/>
      <c r="EW120" s="57"/>
      <c r="EY120" s="57"/>
      <c r="FA120" s="57"/>
      <c r="FC120" s="57"/>
      <c r="FE120" s="57"/>
      <c r="FG120" s="57"/>
      <c r="FI120" s="57"/>
      <c r="FK120" s="57"/>
    </row>
    <row r="121" spans="1:167" ht="237" customHeight="1" thickBot="1">
      <c r="A121" s="193" t="s">
        <v>436</v>
      </c>
      <c r="B121" s="197">
        <f t="shared" si="30"/>
        <v>1</v>
      </c>
      <c r="C121" s="71">
        <f t="shared" si="41"/>
        <v>1</v>
      </c>
      <c r="D121" s="163">
        <v>0</v>
      </c>
      <c r="E121" s="136">
        <v>0</v>
      </c>
      <c r="F121" s="180">
        <v>1</v>
      </c>
      <c r="G121" s="136">
        <f t="shared" si="32"/>
        <v>0</v>
      </c>
      <c r="H121" s="136">
        <v>0</v>
      </c>
      <c r="I121" s="180">
        <v>1</v>
      </c>
      <c r="J121" s="180">
        <v>1</v>
      </c>
      <c r="K121" s="138">
        <v>0</v>
      </c>
      <c r="L121" s="143" t="s">
        <v>804</v>
      </c>
      <c r="M121" s="230">
        <v>0</v>
      </c>
      <c r="N121" s="144"/>
      <c r="O121" s="230">
        <v>0</v>
      </c>
      <c r="P121" s="166">
        <f t="shared" si="42"/>
        <v>0</v>
      </c>
      <c r="Q121" s="166">
        <f t="shared" si="43"/>
        <v>0</v>
      </c>
      <c r="R121" s="166">
        <f t="shared" si="44"/>
        <v>0</v>
      </c>
      <c r="S121" s="166">
        <f t="shared" si="33"/>
        <v>1</v>
      </c>
      <c r="T121" s="370">
        <f t="shared" si="34"/>
        <v>1</v>
      </c>
      <c r="U121" s="370">
        <f t="shared" si="45"/>
        <v>1</v>
      </c>
      <c r="V121" s="370">
        <f t="shared" si="46"/>
        <v>0</v>
      </c>
      <c r="W121" s="370">
        <f t="shared" si="47"/>
        <v>0</v>
      </c>
      <c r="X121" s="166">
        <f t="shared" si="48"/>
        <v>0</v>
      </c>
      <c r="Y121" s="163">
        <v>0</v>
      </c>
      <c r="Z121" s="180">
        <v>1</v>
      </c>
      <c r="AA121" s="136">
        <v>0</v>
      </c>
      <c r="AB121" s="136">
        <v>0</v>
      </c>
      <c r="AC121" s="136">
        <v>0</v>
      </c>
      <c r="AD121" s="136">
        <v>0</v>
      </c>
      <c r="AE121" s="136">
        <v>0</v>
      </c>
      <c r="AF121" s="184">
        <v>1</v>
      </c>
      <c r="AG121" s="155"/>
      <c r="AH121" s="155"/>
      <c r="AI121" s="137">
        <v>0</v>
      </c>
      <c r="AJ121" s="135">
        <f t="shared" si="53"/>
        <v>0</v>
      </c>
      <c r="AK121" s="135">
        <f t="shared" si="36"/>
        <v>0</v>
      </c>
      <c r="AL121" s="135">
        <f t="shared" si="49"/>
        <v>0</v>
      </c>
      <c r="AM121" s="135">
        <f t="shared" si="54"/>
        <v>0</v>
      </c>
      <c r="AN121" s="135">
        <f t="shared" si="50"/>
        <v>0</v>
      </c>
      <c r="AO121" s="135">
        <f t="shared" si="55"/>
        <v>0</v>
      </c>
      <c r="AP121" s="135">
        <f t="shared" si="56"/>
        <v>0</v>
      </c>
      <c r="AQ121" s="135">
        <f t="shared" si="51"/>
        <v>0</v>
      </c>
      <c r="AR121" s="135">
        <f t="shared" si="52"/>
        <v>0</v>
      </c>
      <c r="AS121" s="135">
        <f t="shared" si="57"/>
        <v>0</v>
      </c>
      <c r="AT121" s="163">
        <v>0</v>
      </c>
      <c r="AU121" s="137">
        <v>0</v>
      </c>
      <c r="AV121" s="136">
        <v>0</v>
      </c>
      <c r="AW121" s="136">
        <v>0</v>
      </c>
      <c r="AX121" s="136">
        <v>0</v>
      </c>
      <c r="AY121" s="136">
        <v>0</v>
      </c>
      <c r="AZ121" s="136">
        <v>0</v>
      </c>
      <c r="BA121" s="138">
        <v>0</v>
      </c>
      <c r="BB121" s="280">
        <f>Detailed!B120</f>
        <v>0</v>
      </c>
      <c r="BC121" s="297">
        <f>Detailed!C120</f>
        <v>0</v>
      </c>
      <c r="BD121" s="281">
        <f>Detailed!D120</f>
        <v>0</v>
      </c>
      <c r="BE121" s="282">
        <f>Detailed!E120</f>
        <v>0</v>
      </c>
      <c r="BF121" s="281">
        <f>Detailed!F120</f>
        <v>0</v>
      </c>
      <c r="BG121" s="263">
        <f>Detailed!G120</f>
        <v>0</v>
      </c>
      <c r="BH121" s="281">
        <f>Detailed!H120</f>
        <v>0</v>
      </c>
      <c r="BI121" s="282">
        <f>Detailed!I120</f>
        <v>0</v>
      </c>
      <c r="BJ121" s="281">
        <f>Detailed!J120</f>
        <v>0</v>
      </c>
      <c r="BK121" s="283">
        <f>Detailed!K120</f>
        <v>0</v>
      </c>
      <c r="BL121" s="266">
        <f>Detailed!L120</f>
        <v>0</v>
      </c>
      <c r="BM121" s="267">
        <f>Detailed!M120</f>
        <v>0</v>
      </c>
      <c r="BN121" s="264">
        <f>Detailed!N120</f>
        <v>0</v>
      </c>
      <c r="BO121" s="265">
        <f>Detailed!K120</f>
        <v>0</v>
      </c>
      <c r="BQ121" s="57"/>
      <c r="BS121" s="57"/>
      <c r="BU121" s="57"/>
      <c r="BW121" s="57"/>
      <c r="BY121" s="57"/>
      <c r="BZ121" s="11"/>
      <c r="CA121" s="57"/>
      <c r="CC121" s="57"/>
      <c r="CE121" s="57"/>
      <c r="CG121" s="57"/>
      <c r="CI121" s="57"/>
      <c r="CJ121" s="57"/>
      <c r="CK121" s="57"/>
      <c r="CL121" s="57"/>
      <c r="CM121" s="57"/>
      <c r="CN121" s="57"/>
      <c r="CO121" s="57"/>
      <c r="CP121" s="57"/>
      <c r="CQ121" s="57"/>
      <c r="CS121" s="57"/>
      <c r="CU121" s="57"/>
      <c r="CW121" s="57"/>
      <c r="CY121" s="57"/>
      <c r="DA121" s="57"/>
      <c r="DC121" s="57"/>
      <c r="DE121" s="57"/>
      <c r="DG121" s="57"/>
      <c r="DI121" s="57"/>
      <c r="DK121" s="57"/>
      <c r="DM121" s="57"/>
      <c r="DO121" s="57"/>
      <c r="DQ121" s="57"/>
      <c r="DS121" s="57"/>
      <c r="DU121" s="57"/>
      <c r="DW121" s="57"/>
      <c r="DY121" s="57"/>
      <c r="EA121" s="57"/>
      <c r="EC121" s="57"/>
      <c r="EE121" s="57"/>
      <c r="EG121" s="57"/>
      <c r="EI121" s="57"/>
      <c r="EK121" s="57"/>
      <c r="EM121" s="57"/>
      <c r="EO121" s="57"/>
      <c r="EQ121" s="57"/>
      <c r="ES121" s="57"/>
      <c r="EU121" s="57"/>
      <c r="EW121" s="57"/>
      <c r="EY121" s="57"/>
      <c r="FA121" s="57"/>
      <c r="FC121" s="57"/>
      <c r="FE121" s="57"/>
      <c r="FG121" s="57"/>
      <c r="FI121" s="57"/>
      <c r="FK121" s="57"/>
    </row>
    <row r="122" spans="1:167" ht="169.5" customHeight="1" thickBot="1">
      <c r="A122" s="193" t="s">
        <v>438</v>
      </c>
      <c r="B122" s="197">
        <f t="shared" si="30"/>
        <v>1</v>
      </c>
      <c r="C122" s="71">
        <f t="shared" si="41"/>
        <v>1</v>
      </c>
      <c r="D122" s="182">
        <v>1</v>
      </c>
      <c r="E122" s="136">
        <v>0</v>
      </c>
      <c r="F122" s="136">
        <v>0</v>
      </c>
      <c r="G122" s="136">
        <f t="shared" si="32"/>
        <v>0</v>
      </c>
      <c r="H122" s="180">
        <v>1</v>
      </c>
      <c r="I122" s="180">
        <v>1</v>
      </c>
      <c r="J122" s="180">
        <v>1</v>
      </c>
      <c r="K122" s="184">
        <v>1</v>
      </c>
      <c r="L122" s="143" t="s">
        <v>576</v>
      </c>
      <c r="M122" s="230">
        <v>0</v>
      </c>
      <c r="N122" s="144" t="s">
        <v>670</v>
      </c>
      <c r="O122" s="230">
        <v>0</v>
      </c>
      <c r="P122" s="166">
        <f t="shared" si="42"/>
        <v>0</v>
      </c>
      <c r="Q122" s="166">
        <f t="shared" si="43"/>
        <v>0</v>
      </c>
      <c r="R122" s="166">
        <f t="shared" si="44"/>
        <v>0</v>
      </c>
      <c r="S122" s="166">
        <f t="shared" si="33"/>
        <v>1</v>
      </c>
      <c r="T122" s="370">
        <f t="shared" si="34"/>
        <v>1</v>
      </c>
      <c r="U122" s="370">
        <f t="shared" si="45"/>
        <v>0</v>
      </c>
      <c r="V122" s="370">
        <f t="shared" si="46"/>
        <v>0</v>
      </c>
      <c r="W122" s="370">
        <f t="shared" si="47"/>
        <v>1</v>
      </c>
      <c r="X122" s="166">
        <f t="shared" si="48"/>
        <v>1</v>
      </c>
      <c r="Y122" s="163">
        <v>0</v>
      </c>
      <c r="Z122" s="136">
        <v>0</v>
      </c>
      <c r="AA122" s="136">
        <v>0</v>
      </c>
      <c r="AB122" s="136">
        <v>0</v>
      </c>
      <c r="AC122" s="136">
        <v>0</v>
      </c>
      <c r="AD122" s="136">
        <v>0</v>
      </c>
      <c r="AE122" s="136">
        <v>0</v>
      </c>
      <c r="AF122" s="138">
        <v>0</v>
      </c>
      <c r="AG122" s="144" t="s">
        <v>577</v>
      </c>
      <c r="AH122" s="134"/>
      <c r="AI122" s="135">
        <v>0</v>
      </c>
      <c r="AJ122" s="135">
        <f t="shared" si="53"/>
        <v>0</v>
      </c>
      <c r="AK122" s="135">
        <f t="shared" si="36"/>
        <v>0</v>
      </c>
      <c r="AL122" s="135">
        <f t="shared" si="49"/>
        <v>0</v>
      </c>
      <c r="AM122" s="135">
        <f t="shared" si="54"/>
        <v>0</v>
      </c>
      <c r="AN122" s="135">
        <f t="shared" ref="AN122:AN153" si="58">IF(AND(AI122=0,(AT122+AU122+AV122+AW122+AX122+AY122+AZ122+BA122)&gt;0),1,0)</f>
        <v>1</v>
      </c>
      <c r="AO122" s="135">
        <f t="shared" si="55"/>
        <v>0</v>
      </c>
      <c r="AP122" s="135">
        <f t="shared" si="56"/>
        <v>1</v>
      </c>
      <c r="AQ122" s="135">
        <f t="shared" si="51"/>
        <v>1</v>
      </c>
      <c r="AR122" s="135">
        <f t="shared" si="52"/>
        <v>0</v>
      </c>
      <c r="AS122" s="135">
        <f t="shared" si="57"/>
        <v>0</v>
      </c>
      <c r="AT122" s="163">
        <v>1</v>
      </c>
      <c r="AU122" s="137">
        <v>1</v>
      </c>
      <c r="AV122" s="136">
        <v>0</v>
      </c>
      <c r="AW122" s="136">
        <v>0</v>
      </c>
      <c r="AX122" s="136">
        <v>0</v>
      </c>
      <c r="AY122" s="136">
        <v>0</v>
      </c>
      <c r="AZ122" s="136">
        <v>0</v>
      </c>
      <c r="BA122" s="138">
        <v>0</v>
      </c>
      <c r="BB122" s="280">
        <f>Detailed!B121</f>
        <v>0</v>
      </c>
      <c r="BC122" s="297">
        <f>Detailed!C121</f>
        <v>0</v>
      </c>
      <c r="BD122" s="281">
        <f>Detailed!D121</f>
        <v>0</v>
      </c>
      <c r="BE122" s="282">
        <f>Detailed!E121</f>
        <v>0</v>
      </c>
      <c r="BF122" s="281">
        <f>Detailed!F121</f>
        <v>0</v>
      </c>
      <c r="BG122" s="263">
        <f>Detailed!G121</f>
        <v>0</v>
      </c>
      <c r="BH122" s="281">
        <f>Detailed!H121</f>
        <v>0</v>
      </c>
      <c r="BI122" s="282">
        <f>Detailed!I121</f>
        <v>0</v>
      </c>
      <c r="BJ122" s="281">
        <f>Detailed!J121</f>
        <v>0</v>
      </c>
      <c r="BK122" s="283">
        <f>Detailed!K121</f>
        <v>0</v>
      </c>
      <c r="BL122" s="266">
        <f>Detailed!L121</f>
        <v>0</v>
      </c>
      <c r="BM122" s="267">
        <f>Detailed!M121</f>
        <v>0</v>
      </c>
      <c r="BN122" s="264">
        <f>Detailed!N121</f>
        <v>0</v>
      </c>
      <c r="BO122" s="265">
        <f>Detailed!K121</f>
        <v>0</v>
      </c>
      <c r="BQ122" s="57"/>
      <c r="BS122" s="57"/>
      <c r="BU122" s="57"/>
      <c r="BW122" s="57"/>
      <c r="BY122" s="57"/>
      <c r="BZ122" s="11"/>
      <c r="CA122" s="57"/>
      <c r="CC122" s="57"/>
      <c r="CE122" s="57"/>
      <c r="CG122" s="57"/>
      <c r="CI122" s="57"/>
      <c r="CJ122" s="57"/>
      <c r="CK122" s="57"/>
      <c r="CL122" s="57"/>
      <c r="CM122" s="57"/>
      <c r="CN122" s="57"/>
      <c r="CO122" s="57"/>
      <c r="CP122" s="57"/>
      <c r="CQ122" s="57"/>
      <c r="CS122" s="57"/>
      <c r="CU122" s="57"/>
      <c r="CW122" s="57"/>
      <c r="CY122" s="57"/>
      <c r="DA122" s="57"/>
      <c r="DC122" s="57"/>
      <c r="DE122" s="57"/>
      <c r="DG122" s="57"/>
      <c r="DI122" s="57"/>
      <c r="DK122" s="57"/>
      <c r="DM122" s="57"/>
      <c r="DO122" s="57"/>
      <c r="DQ122" s="57"/>
      <c r="DS122" s="57"/>
      <c r="DU122" s="57"/>
      <c r="DW122" s="57"/>
      <c r="DY122" s="57"/>
      <c r="EA122" s="57"/>
      <c r="EC122" s="57"/>
      <c r="EE122" s="57"/>
      <c r="EG122" s="57"/>
      <c r="EI122" s="57"/>
      <c r="EK122" s="57"/>
      <c r="EM122" s="57"/>
      <c r="EO122" s="57"/>
      <c r="EQ122" s="57"/>
      <c r="ES122" s="57"/>
      <c r="EU122" s="57"/>
      <c r="EW122" s="57"/>
      <c r="EY122" s="57"/>
      <c r="FA122" s="57"/>
      <c r="FC122" s="57"/>
      <c r="FE122" s="57"/>
      <c r="FG122" s="57"/>
      <c r="FI122" s="57"/>
      <c r="FK122" s="57"/>
    </row>
    <row r="123" spans="1:167" ht="210" customHeight="1" thickBot="1">
      <c r="A123" s="193" t="s">
        <v>440</v>
      </c>
      <c r="B123" s="197">
        <f t="shared" si="30"/>
        <v>1</v>
      </c>
      <c r="C123" s="71">
        <f t="shared" si="41"/>
        <v>1</v>
      </c>
      <c r="D123" s="182">
        <v>1</v>
      </c>
      <c r="E123" s="136">
        <v>0</v>
      </c>
      <c r="F123" s="136">
        <v>0</v>
      </c>
      <c r="G123" s="136">
        <f t="shared" si="32"/>
        <v>0</v>
      </c>
      <c r="H123" s="180">
        <v>1</v>
      </c>
      <c r="I123" s="180">
        <v>1</v>
      </c>
      <c r="J123" s="180">
        <v>1</v>
      </c>
      <c r="K123" s="184">
        <v>1</v>
      </c>
      <c r="L123" s="143" t="s">
        <v>578</v>
      </c>
      <c r="M123" s="230">
        <v>0</v>
      </c>
      <c r="N123" s="144" t="s">
        <v>579</v>
      </c>
      <c r="O123" s="230">
        <v>0</v>
      </c>
      <c r="P123" s="166">
        <f t="shared" si="42"/>
        <v>0</v>
      </c>
      <c r="Q123" s="166">
        <f t="shared" si="43"/>
        <v>0</v>
      </c>
      <c r="R123" s="166">
        <f t="shared" si="44"/>
        <v>0</v>
      </c>
      <c r="S123" s="166">
        <f t="shared" si="33"/>
        <v>1</v>
      </c>
      <c r="T123" s="370">
        <f t="shared" si="34"/>
        <v>1</v>
      </c>
      <c r="U123" s="370">
        <f t="shared" si="45"/>
        <v>0</v>
      </c>
      <c r="V123" s="370">
        <f t="shared" si="46"/>
        <v>0</v>
      </c>
      <c r="W123" s="370">
        <f t="shared" si="47"/>
        <v>1</v>
      </c>
      <c r="X123" s="166">
        <f t="shared" si="48"/>
        <v>1</v>
      </c>
      <c r="Y123" s="163">
        <v>0</v>
      </c>
      <c r="Z123" s="136">
        <v>0</v>
      </c>
      <c r="AA123" s="136">
        <v>0</v>
      </c>
      <c r="AB123" s="136">
        <v>0</v>
      </c>
      <c r="AC123" s="136">
        <v>0</v>
      </c>
      <c r="AD123" s="136">
        <v>0</v>
      </c>
      <c r="AE123" s="136">
        <v>0</v>
      </c>
      <c r="AF123" s="138">
        <v>0</v>
      </c>
      <c r="AG123" s="155"/>
      <c r="AH123" s="155"/>
      <c r="AI123" s="137">
        <v>0</v>
      </c>
      <c r="AJ123" s="135">
        <f t="shared" si="53"/>
        <v>0</v>
      </c>
      <c r="AK123" s="135">
        <f t="shared" si="36"/>
        <v>0</v>
      </c>
      <c r="AL123" s="135">
        <f t="shared" si="49"/>
        <v>0</v>
      </c>
      <c r="AM123" s="135">
        <f t="shared" si="54"/>
        <v>0</v>
      </c>
      <c r="AN123" s="135">
        <f t="shared" si="58"/>
        <v>0</v>
      </c>
      <c r="AO123" s="135">
        <f t="shared" si="55"/>
        <v>0</v>
      </c>
      <c r="AP123" s="135">
        <f t="shared" si="56"/>
        <v>0</v>
      </c>
      <c r="AQ123" s="135">
        <f t="shared" si="51"/>
        <v>0</v>
      </c>
      <c r="AR123" s="135">
        <f t="shared" si="52"/>
        <v>0</v>
      </c>
      <c r="AS123" s="135">
        <f t="shared" si="57"/>
        <v>0</v>
      </c>
      <c r="AT123" s="163">
        <v>0</v>
      </c>
      <c r="AU123" s="137">
        <v>0</v>
      </c>
      <c r="AV123" s="136">
        <v>0</v>
      </c>
      <c r="AW123" s="136">
        <v>0</v>
      </c>
      <c r="AX123" s="136">
        <v>0</v>
      </c>
      <c r="AY123" s="136">
        <v>0</v>
      </c>
      <c r="AZ123" s="136">
        <v>0</v>
      </c>
      <c r="BA123" s="138">
        <v>0</v>
      </c>
      <c r="BB123" s="280">
        <f>Detailed!B122</f>
        <v>0</v>
      </c>
      <c r="BC123" s="297">
        <f>Detailed!C122</f>
        <v>0</v>
      </c>
      <c r="BD123" s="281">
        <f>Detailed!D122</f>
        <v>0</v>
      </c>
      <c r="BE123" s="282">
        <f>Detailed!E122</f>
        <v>0</v>
      </c>
      <c r="BF123" s="281">
        <f>Detailed!F122</f>
        <v>0</v>
      </c>
      <c r="BG123" s="263">
        <f>Detailed!G122</f>
        <v>0</v>
      </c>
      <c r="BH123" s="281">
        <f>Detailed!H122</f>
        <v>0</v>
      </c>
      <c r="BI123" s="282">
        <f>Detailed!I122</f>
        <v>0</v>
      </c>
      <c r="BJ123" s="281">
        <f>Detailed!J122</f>
        <v>0</v>
      </c>
      <c r="BK123" s="283">
        <f>Detailed!K122</f>
        <v>0</v>
      </c>
      <c r="BL123" s="266">
        <f>Detailed!L122</f>
        <v>0</v>
      </c>
      <c r="BM123" s="267">
        <f>Detailed!M122</f>
        <v>0</v>
      </c>
      <c r="BN123" s="264">
        <f>Detailed!N122</f>
        <v>0</v>
      </c>
      <c r="BO123" s="265">
        <f>Detailed!K122</f>
        <v>0</v>
      </c>
      <c r="BQ123" s="57"/>
      <c r="BS123" s="57"/>
      <c r="BU123" s="57"/>
      <c r="BW123" s="57"/>
      <c r="BY123" s="57"/>
      <c r="BZ123" s="11"/>
      <c r="CA123" s="57"/>
      <c r="CC123" s="57"/>
      <c r="CE123" s="57"/>
      <c r="CG123" s="57"/>
      <c r="CI123" s="57"/>
      <c r="CJ123" s="57"/>
      <c r="CK123" s="57"/>
      <c r="CL123" s="57"/>
      <c r="CM123" s="57"/>
      <c r="CN123" s="57"/>
      <c r="CO123" s="57"/>
      <c r="CP123" s="57"/>
      <c r="CQ123" s="57"/>
      <c r="CS123" s="57"/>
      <c r="CU123" s="57"/>
      <c r="CW123" s="57"/>
      <c r="CY123" s="57"/>
      <c r="DA123" s="57"/>
      <c r="DC123" s="57"/>
      <c r="DE123" s="57"/>
      <c r="DG123" s="57"/>
      <c r="DI123" s="57"/>
      <c r="DK123" s="57"/>
      <c r="DM123" s="57"/>
      <c r="DO123" s="57"/>
      <c r="DQ123" s="57"/>
      <c r="DS123" s="57"/>
      <c r="DU123" s="57"/>
      <c r="DW123" s="57"/>
      <c r="DY123" s="57"/>
      <c r="EA123" s="57"/>
      <c r="EC123" s="57"/>
      <c r="EE123" s="57"/>
      <c r="EG123" s="57"/>
      <c r="EI123" s="57"/>
      <c r="EK123" s="57"/>
      <c r="EM123" s="57"/>
      <c r="EO123" s="57"/>
      <c r="EQ123" s="57"/>
      <c r="ES123" s="57"/>
      <c r="EU123" s="57"/>
      <c r="EW123" s="57"/>
      <c r="EY123" s="57"/>
      <c r="FA123" s="57"/>
      <c r="FC123" s="57"/>
      <c r="FE123" s="57"/>
      <c r="FG123" s="57"/>
      <c r="FI123" s="57"/>
      <c r="FK123" s="57"/>
    </row>
    <row r="124" spans="1:167" ht="156.75" customHeight="1" thickBot="1">
      <c r="A124" s="193" t="s">
        <v>442</v>
      </c>
      <c r="B124" s="197">
        <f t="shared" si="30"/>
        <v>1</v>
      </c>
      <c r="C124" s="71">
        <f t="shared" si="41"/>
        <v>1</v>
      </c>
      <c r="D124" s="182">
        <v>1</v>
      </c>
      <c r="E124" s="136">
        <v>0</v>
      </c>
      <c r="F124" s="136">
        <v>0</v>
      </c>
      <c r="G124" s="136">
        <f t="shared" si="32"/>
        <v>0</v>
      </c>
      <c r="H124" s="136">
        <v>0</v>
      </c>
      <c r="I124" s="180">
        <v>1</v>
      </c>
      <c r="J124" s="180">
        <v>1</v>
      </c>
      <c r="K124" s="138">
        <v>0</v>
      </c>
      <c r="L124" s="143" t="s">
        <v>580</v>
      </c>
      <c r="M124" s="230">
        <v>0</v>
      </c>
      <c r="N124" s="183"/>
      <c r="O124" s="358">
        <v>0</v>
      </c>
      <c r="P124" s="166">
        <f t="shared" si="42"/>
        <v>0</v>
      </c>
      <c r="Q124" s="166">
        <f t="shared" si="43"/>
        <v>0</v>
      </c>
      <c r="R124" s="166">
        <f t="shared" si="44"/>
        <v>0</v>
      </c>
      <c r="S124" s="166">
        <f t="shared" si="33"/>
        <v>1</v>
      </c>
      <c r="T124" s="370">
        <f t="shared" si="34"/>
        <v>1</v>
      </c>
      <c r="U124" s="370">
        <f t="shared" si="45"/>
        <v>1</v>
      </c>
      <c r="V124" s="370">
        <f t="shared" si="46"/>
        <v>0</v>
      </c>
      <c r="W124" s="370">
        <f t="shared" si="47"/>
        <v>0</v>
      </c>
      <c r="X124" s="166">
        <f t="shared" si="48"/>
        <v>0</v>
      </c>
      <c r="Y124" s="163">
        <v>0</v>
      </c>
      <c r="Z124" s="136">
        <v>0</v>
      </c>
      <c r="AA124" s="136">
        <v>0</v>
      </c>
      <c r="AB124" s="136">
        <v>0</v>
      </c>
      <c r="AC124" s="136">
        <v>0</v>
      </c>
      <c r="AD124" s="136">
        <v>0</v>
      </c>
      <c r="AE124" s="136">
        <v>0</v>
      </c>
      <c r="AF124" s="138">
        <v>0</v>
      </c>
      <c r="AG124" s="155"/>
      <c r="AH124" s="155"/>
      <c r="AI124" s="137">
        <v>0</v>
      </c>
      <c r="AJ124" s="135">
        <f t="shared" si="53"/>
        <v>0</v>
      </c>
      <c r="AK124" s="135">
        <f t="shared" si="36"/>
        <v>0</v>
      </c>
      <c r="AL124" s="135">
        <f t="shared" si="49"/>
        <v>0</v>
      </c>
      <c r="AM124" s="135">
        <f t="shared" si="54"/>
        <v>0</v>
      </c>
      <c r="AN124" s="135">
        <f t="shared" si="58"/>
        <v>0</v>
      </c>
      <c r="AO124" s="135">
        <f t="shared" si="55"/>
        <v>0</v>
      </c>
      <c r="AP124" s="135">
        <f t="shared" si="56"/>
        <v>0</v>
      </c>
      <c r="AQ124" s="135">
        <f t="shared" si="51"/>
        <v>0</v>
      </c>
      <c r="AR124" s="135">
        <f t="shared" si="52"/>
        <v>0</v>
      </c>
      <c r="AS124" s="135">
        <f t="shared" si="57"/>
        <v>0</v>
      </c>
      <c r="AT124" s="163">
        <v>0</v>
      </c>
      <c r="AU124" s="137">
        <v>0</v>
      </c>
      <c r="AV124" s="136">
        <v>0</v>
      </c>
      <c r="AW124" s="136">
        <v>0</v>
      </c>
      <c r="AX124" s="136">
        <v>0</v>
      </c>
      <c r="AY124" s="136">
        <v>0</v>
      </c>
      <c r="AZ124" s="136">
        <v>0</v>
      </c>
      <c r="BA124" s="138">
        <v>0</v>
      </c>
      <c r="BB124" s="280">
        <f>Detailed!B123</f>
        <v>0</v>
      </c>
      <c r="BC124" s="297">
        <f>Detailed!C123</f>
        <v>0</v>
      </c>
      <c r="BD124" s="281">
        <f>Detailed!D123</f>
        <v>0</v>
      </c>
      <c r="BE124" s="282">
        <f>Detailed!E123</f>
        <v>0</v>
      </c>
      <c r="BF124" s="281">
        <f>Detailed!F123</f>
        <v>0</v>
      </c>
      <c r="BG124" s="263">
        <f>Detailed!G123</f>
        <v>0</v>
      </c>
      <c r="BH124" s="281">
        <f>Detailed!H123</f>
        <v>0</v>
      </c>
      <c r="BI124" s="282">
        <f>Detailed!I123</f>
        <v>0</v>
      </c>
      <c r="BJ124" s="281">
        <f>Detailed!J123</f>
        <v>0</v>
      </c>
      <c r="BK124" s="283">
        <f>Detailed!K123</f>
        <v>0</v>
      </c>
      <c r="BL124" s="266">
        <f>Detailed!L123</f>
        <v>0</v>
      </c>
      <c r="BM124" s="267">
        <f>Detailed!M123</f>
        <v>0</v>
      </c>
      <c r="BN124" s="264">
        <f>Detailed!N123</f>
        <v>0</v>
      </c>
      <c r="BO124" s="265">
        <f>Detailed!K123</f>
        <v>0</v>
      </c>
      <c r="BQ124" s="57"/>
      <c r="BS124" s="57"/>
      <c r="BU124" s="57"/>
      <c r="BW124" s="57"/>
      <c r="BY124" s="57"/>
      <c r="BZ124" s="11"/>
      <c r="CA124" s="57"/>
      <c r="CC124" s="57"/>
      <c r="CE124" s="57"/>
      <c r="CG124" s="57"/>
      <c r="CI124" s="57"/>
      <c r="CJ124" s="57"/>
      <c r="CK124" s="57"/>
      <c r="CL124" s="57"/>
      <c r="CM124" s="57"/>
      <c r="CN124" s="57"/>
      <c r="CO124" s="57"/>
      <c r="CP124" s="57"/>
      <c r="CQ124" s="57"/>
      <c r="CS124" s="57"/>
      <c r="CU124" s="57"/>
      <c r="CW124" s="57"/>
      <c r="CY124" s="57"/>
      <c r="DA124" s="57"/>
      <c r="DC124" s="57"/>
      <c r="DE124" s="57"/>
      <c r="DG124" s="57"/>
      <c r="DI124" s="57"/>
      <c r="DK124" s="57"/>
      <c r="DM124" s="57"/>
      <c r="DO124" s="57"/>
      <c r="DQ124" s="57"/>
      <c r="DS124" s="57"/>
      <c r="DU124" s="57"/>
      <c r="DW124" s="57"/>
      <c r="DY124" s="57"/>
      <c r="EA124" s="57"/>
      <c r="EC124" s="57"/>
      <c r="EE124" s="57"/>
      <c r="EG124" s="57"/>
      <c r="EI124" s="57"/>
      <c r="EK124" s="57"/>
      <c r="EM124" s="57"/>
      <c r="EO124" s="57"/>
      <c r="EQ124" s="57"/>
      <c r="ES124" s="57"/>
      <c r="EU124" s="57"/>
      <c r="EW124" s="57"/>
      <c r="EY124" s="57"/>
      <c r="FA124" s="57"/>
      <c r="FC124" s="57"/>
      <c r="FE124" s="57"/>
      <c r="FG124" s="57"/>
      <c r="FI124" s="57"/>
      <c r="FK124" s="57"/>
    </row>
    <row r="125" spans="1:167" ht="93" customHeight="1" thickBot="1">
      <c r="A125" s="193" t="s">
        <v>444</v>
      </c>
      <c r="B125" s="197">
        <f t="shared" si="30"/>
        <v>0</v>
      </c>
      <c r="C125" s="71">
        <f t="shared" si="41"/>
        <v>0</v>
      </c>
      <c r="D125" s="163">
        <v>0</v>
      </c>
      <c r="E125" s="180">
        <v>1</v>
      </c>
      <c r="F125" s="136">
        <v>0</v>
      </c>
      <c r="G125" s="136">
        <f t="shared" si="32"/>
        <v>0</v>
      </c>
      <c r="H125" s="136">
        <v>0</v>
      </c>
      <c r="I125" s="136">
        <v>0</v>
      </c>
      <c r="J125" s="136">
        <v>0</v>
      </c>
      <c r="K125" s="138">
        <v>0</v>
      </c>
      <c r="L125" s="143" t="s">
        <v>581</v>
      </c>
      <c r="M125" s="230">
        <v>0</v>
      </c>
      <c r="N125" s="186"/>
      <c r="O125" s="358">
        <v>0</v>
      </c>
      <c r="P125" s="166">
        <f t="shared" si="42"/>
        <v>0</v>
      </c>
      <c r="Q125" s="166">
        <f t="shared" si="43"/>
        <v>0</v>
      </c>
      <c r="R125" s="166">
        <f t="shared" si="44"/>
        <v>0</v>
      </c>
      <c r="S125" s="166">
        <f t="shared" si="33"/>
        <v>0</v>
      </c>
      <c r="T125" s="370">
        <f t="shared" si="34"/>
        <v>0</v>
      </c>
      <c r="U125" s="370">
        <f t="shared" si="45"/>
        <v>0</v>
      </c>
      <c r="V125" s="370">
        <f t="shared" si="46"/>
        <v>0</v>
      </c>
      <c r="W125" s="370">
        <f t="shared" si="47"/>
        <v>0</v>
      </c>
      <c r="X125" s="166">
        <f t="shared" si="48"/>
        <v>0</v>
      </c>
      <c r="Y125" s="163">
        <v>0</v>
      </c>
      <c r="Z125" s="136">
        <v>0</v>
      </c>
      <c r="AA125" s="136">
        <v>0</v>
      </c>
      <c r="AB125" s="136">
        <v>0</v>
      </c>
      <c r="AC125" s="136">
        <v>0</v>
      </c>
      <c r="AD125" s="136">
        <v>0</v>
      </c>
      <c r="AE125" s="136">
        <v>0</v>
      </c>
      <c r="AF125" s="138">
        <v>0</v>
      </c>
      <c r="AG125" s="155"/>
      <c r="AH125" s="155"/>
      <c r="AI125" s="137">
        <v>0</v>
      </c>
      <c r="AJ125" s="135">
        <f t="shared" si="53"/>
        <v>0</v>
      </c>
      <c r="AK125" s="135">
        <f t="shared" si="36"/>
        <v>0</v>
      </c>
      <c r="AL125" s="135">
        <f t="shared" si="49"/>
        <v>0</v>
      </c>
      <c r="AM125" s="135">
        <f t="shared" si="54"/>
        <v>0</v>
      </c>
      <c r="AN125" s="135">
        <f t="shared" si="58"/>
        <v>0</v>
      </c>
      <c r="AO125" s="135">
        <f t="shared" si="55"/>
        <v>0</v>
      </c>
      <c r="AP125" s="135">
        <f t="shared" si="56"/>
        <v>0</v>
      </c>
      <c r="AQ125" s="135">
        <f t="shared" si="51"/>
        <v>0</v>
      </c>
      <c r="AR125" s="135">
        <f t="shared" si="52"/>
        <v>0</v>
      </c>
      <c r="AS125" s="135">
        <f t="shared" si="57"/>
        <v>0</v>
      </c>
      <c r="AT125" s="163">
        <v>0</v>
      </c>
      <c r="AU125" s="137">
        <v>0</v>
      </c>
      <c r="AV125" s="136">
        <v>0</v>
      </c>
      <c r="AW125" s="136">
        <v>0</v>
      </c>
      <c r="AX125" s="136">
        <v>0</v>
      </c>
      <c r="AY125" s="136">
        <v>0</v>
      </c>
      <c r="AZ125" s="136">
        <v>0</v>
      </c>
      <c r="BA125" s="138">
        <v>0</v>
      </c>
      <c r="BB125" s="280">
        <f>Detailed!B124</f>
        <v>0</v>
      </c>
      <c r="BC125" s="297">
        <f>Detailed!C124</f>
        <v>0</v>
      </c>
      <c r="BD125" s="281">
        <f>Detailed!D124</f>
        <v>0</v>
      </c>
      <c r="BE125" s="282">
        <f>Detailed!E124</f>
        <v>0</v>
      </c>
      <c r="BF125" s="281">
        <f>Detailed!F124</f>
        <v>0</v>
      </c>
      <c r="BG125" s="263">
        <f>Detailed!G124</f>
        <v>0</v>
      </c>
      <c r="BH125" s="281">
        <f>Detailed!H124</f>
        <v>0</v>
      </c>
      <c r="BI125" s="282">
        <f>Detailed!I124</f>
        <v>0</v>
      </c>
      <c r="BJ125" s="281">
        <f>Detailed!J124</f>
        <v>0</v>
      </c>
      <c r="BK125" s="283">
        <f>Detailed!K124</f>
        <v>0</v>
      </c>
      <c r="BL125" s="266">
        <f>Detailed!L124</f>
        <v>0</v>
      </c>
      <c r="BM125" s="267">
        <f>Detailed!M124</f>
        <v>0</v>
      </c>
      <c r="BN125" s="264">
        <f>Detailed!N124</f>
        <v>0</v>
      </c>
      <c r="BO125" s="265">
        <f>Detailed!K124</f>
        <v>0</v>
      </c>
      <c r="BQ125" s="57"/>
      <c r="BS125" s="57"/>
      <c r="BU125" s="57"/>
      <c r="BW125" s="57"/>
      <c r="BY125" s="57"/>
      <c r="BZ125" s="11"/>
      <c r="CA125" s="57"/>
      <c r="CC125" s="57"/>
      <c r="CE125" s="57"/>
      <c r="CG125" s="57"/>
      <c r="CI125" s="57"/>
      <c r="CJ125" s="57"/>
      <c r="CK125" s="57"/>
      <c r="CL125" s="57"/>
      <c r="CM125" s="57"/>
      <c r="CN125" s="57"/>
      <c r="CO125" s="57"/>
      <c r="CP125" s="57"/>
      <c r="CQ125" s="57"/>
      <c r="CS125" s="57"/>
      <c r="CU125" s="57"/>
      <c r="CW125" s="57"/>
      <c r="CY125" s="57"/>
      <c r="DA125" s="57"/>
      <c r="DC125" s="57"/>
      <c r="DE125" s="57"/>
      <c r="DG125" s="57"/>
      <c r="DI125" s="57"/>
      <c r="DK125" s="57"/>
      <c r="DM125" s="57"/>
      <c r="DO125" s="57"/>
      <c r="DQ125" s="57"/>
      <c r="DS125" s="57"/>
      <c r="DU125" s="57"/>
      <c r="DW125" s="57"/>
      <c r="DY125" s="57"/>
      <c r="EA125" s="57"/>
      <c r="EC125" s="57"/>
      <c r="EE125" s="57"/>
      <c r="EG125" s="57"/>
      <c r="EI125" s="57"/>
      <c r="EK125" s="57"/>
      <c r="EM125" s="57"/>
      <c r="EO125" s="57"/>
      <c r="EQ125" s="57"/>
      <c r="ES125" s="57"/>
      <c r="EU125" s="57"/>
      <c r="EW125" s="57"/>
      <c r="EY125" s="57"/>
      <c r="FA125" s="57"/>
      <c r="FC125" s="57"/>
      <c r="FE125" s="57"/>
      <c r="FG125" s="57"/>
      <c r="FI125" s="57"/>
      <c r="FK125" s="57"/>
    </row>
    <row r="126" spans="1:167" ht="147" customHeight="1" thickBot="1">
      <c r="A126" s="194" t="s">
        <v>582</v>
      </c>
      <c r="B126" s="197">
        <f t="shared" si="30"/>
        <v>1</v>
      </c>
      <c r="C126" s="71">
        <f t="shared" si="41"/>
        <v>1</v>
      </c>
      <c r="D126" s="163">
        <v>1</v>
      </c>
      <c r="E126" s="136">
        <v>0</v>
      </c>
      <c r="F126" s="136">
        <v>0</v>
      </c>
      <c r="G126" s="136">
        <f t="shared" si="32"/>
        <v>0</v>
      </c>
      <c r="H126" s="136">
        <v>0</v>
      </c>
      <c r="I126" s="136">
        <v>1</v>
      </c>
      <c r="J126" s="136">
        <v>1</v>
      </c>
      <c r="K126" s="138">
        <v>1</v>
      </c>
      <c r="L126" s="154" t="s">
        <v>806</v>
      </c>
      <c r="M126" s="229">
        <v>0</v>
      </c>
      <c r="N126" s="165" t="s">
        <v>807</v>
      </c>
      <c r="O126" s="230">
        <v>0</v>
      </c>
      <c r="P126" s="166">
        <f t="shared" si="42"/>
        <v>0</v>
      </c>
      <c r="Q126" s="166">
        <f t="shared" si="43"/>
        <v>0</v>
      </c>
      <c r="R126" s="166">
        <f t="shared" si="44"/>
        <v>0</v>
      </c>
      <c r="S126" s="166">
        <f t="shared" si="33"/>
        <v>1</v>
      </c>
      <c r="T126" s="370">
        <f t="shared" si="34"/>
        <v>1</v>
      </c>
      <c r="U126" s="370">
        <f t="shared" si="45"/>
        <v>0</v>
      </c>
      <c r="V126" s="370">
        <f t="shared" si="46"/>
        <v>0</v>
      </c>
      <c r="W126" s="370">
        <f t="shared" si="47"/>
        <v>1</v>
      </c>
      <c r="X126" s="166">
        <f t="shared" si="48"/>
        <v>1</v>
      </c>
      <c r="Y126" s="163">
        <v>0</v>
      </c>
      <c r="Z126" s="136">
        <v>0</v>
      </c>
      <c r="AA126" s="136">
        <v>0</v>
      </c>
      <c r="AB126" s="136">
        <v>0</v>
      </c>
      <c r="AC126" s="136">
        <v>0</v>
      </c>
      <c r="AD126" s="136">
        <v>0</v>
      </c>
      <c r="AE126" s="136">
        <v>0</v>
      </c>
      <c r="AF126" s="138">
        <v>1</v>
      </c>
      <c r="AG126" s="134" t="s">
        <v>805</v>
      </c>
      <c r="AH126" s="155"/>
      <c r="AI126" s="137">
        <v>0</v>
      </c>
      <c r="AJ126" s="135">
        <f t="shared" si="53"/>
        <v>0</v>
      </c>
      <c r="AK126" s="135">
        <f t="shared" si="36"/>
        <v>0</v>
      </c>
      <c r="AL126" s="135">
        <f t="shared" si="49"/>
        <v>0</v>
      </c>
      <c r="AM126" s="135">
        <f t="shared" si="54"/>
        <v>0</v>
      </c>
      <c r="AN126" s="135">
        <f t="shared" si="58"/>
        <v>0</v>
      </c>
      <c r="AO126" s="135">
        <f t="shared" si="55"/>
        <v>0</v>
      </c>
      <c r="AP126" s="135">
        <f t="shared" si="56"/>
        <v>0</v>
      </c>
      <c r="AQ126" s="135">
        <f t="shared" si="51"/>
        <v>0</v>
      </c>
      <c r="AR126" s="135">
        <f t="shared" si="52"/>
        <v>0</v>
      </c>
      <c r="AS126" s="135">
        <f t="shared" si="57"/>
        <v>0</v>
      </c>
      <c r="AT126" s="163">
        <v>0</v>
      </c>
      <c r="AU126" s="137">
        <v>0</v>
      </c>
      <c r="AV126" s="136">
        <v>0</v>
      </c>
      <c r="AW126" s="136">
        <v>0</v>
      </c>
      <c r="AX126" s="136">
        <v>0</v>
      </c>
      <c r="AY126" s="136">
        <v>0</v>
      </c>
      <c r="AZ126" s="136">
        <v>0</v>
      </c>
      <c r="BA126" s="138">
        <v>0</v>
      </c>
      <c r="BB126" s="280">
        <f>Detailed!B125</f>
        <v>0</v>
      </c>
      <c r="BC126" s="297">
        <f>Detailed!C125</f>
        <v>0</v>
      </c>
      <c r="BD126" s="281">
        <f>Detailed!D125</f>
        <v>0</v>
      </c>
      <c r="BE126" s="282">
        <f>Detailed!E125</f>
        <v>0</v>
      </c>
      <c r="BF126" s="281">
        <f>Detailed!F125</f>
        <v>0</v>
      </c>
      <c r="BG126" s="263">
        <f>Detailed!G125</f>
        <v>0</v>
      </c>
      <c r="BH126" s="281">
        <f>Detailed!H125</f>
        <v>0</v>
      </c>
      <c r="BI126" s="282">
        <f>Detailed!I125</f>
        <v>0</v>
      </c>
      <c r="BJ126" s="281">
        <f>Detailed!J125</f>
        <v>0</v>
      </c>
      <c r="BK126" s="283">
        <f>Detailed!K125</f>
        <v>0</v>
      </c>
      <c r="BL126" s="266">
        <f>Detailed!L125</f>
        <v>0</v>
      </c>
      <c r="BM126" s="267">
        <f>Detailed!M125</f>
        <v>0</v>
      </c>
      <c r="BN126" s="264">
        <f>Detailed!N125</f>
        <v>0</v>
      </c>
      <c r="BO126" s="265">
        <f>Detailed!K125</f>
        <v>0</v>
      </c>
      <c r="BQ126" s="57"/>
      <c r="BS126" s="57"/>
      <c r="BU126" s="57"/>
      <c r="BW126" s="57"/>
      <c r="BY126" s="57"/>
      <c r="BZ126" s="11"/>
      <c r="CA126" s="57"/>
      <c r="CC126" s="57"/>
      <c r="CE126" s="57"/>
      <c r="CG126" s="57"/>
      <c r="CI126" s="57"/>
      <c r="CJ126" s="57"/>
      <c r="CK126" s="57"/>
      <c r="CL126" s="57"/>
      <c r="CM126" s="57"/>
      <c r="CN126" s="57"/>
      <c r="CO126" s="57"/>
      <c r="CP126" s="57"/>
      <c r="CQ126" s="57"/>
      <c r="CS126" s="57"/>
      <c r="CU126" s="57"/>
      <c r="CW126" s="57"/>
      <c r="CY126" s="57"/>
      <c r="DA126" s="57"/>
      <c r="DC126" s="57"/>
      <c r="DE126" s="57"/>
      <c r="DG126" s="57"/>
      <c r="DI126" s="57"/>
      <c r="DK126" s="57"/>
      <c r="DM126" s="57"/>
      <c r="DO126" s="57"/>
      <c r="DQ126" s="57"/>
      <c r="DS126" s="57"/>
      <c r="DU126" s="57"/>
      <c r="DW126" s="57"/>
      <c r="DY126" s="57"/>
      <c r="EA126" s="57"/>
      <c r="EC126" s="57"/>
      <c r="EE126" s="57"/>
      <c r="EG126" s="57"/>
      <c r="EI126" s="57"/>
      <c r="EK126" s="57"/>
      <c r="EM126" s="57"/>
      <c r="EO126" s="57"/>
      <c r="EQ126" s="57"/>
      <c r="ES126" s="57"/>
      <c r="EU126" s="57"/>
      <c r="EW126" s="57"/>
      <c r="EY126" s="57"/>
      <c r="FA126" s="57"/>
      <c r="FC126" s="57"/>
      <c r="FE126" s="57"/>
      <c r="FG126" s="57"/>
      <c r="FI126" s="57"/>
      <c r="FK126" s="57"/>
    </row>
    <row r="127" spans="1:167" ht="119.25" customHeight="1" thickBot="1">
      <c r="A127" s="193" t="s">
        <v>448</v>
      </c>
      <c r="B127" s="197">
        <f t="shared" si="30"/>
        <v>1</v>
      </c>
      <c r="C127" s="71">
        <f t="shared" si="41"/>
        <v>1</v>
      </c>
      <c r="D127" s="182">
        <v>1</v>
      </c>
      <c r="E127" s="136">
        <v>0</v>
      </c>
      <c r="F127" s="136">
        <v>0</v>
      </c>
      <c r="G127" s="136">
        <f t="shared" si="32"/>
        <v>0</v>
      </c>
      <c r="H127" s="180">
        <v>1</v>
      </c>
      <c r="I127" s="136">
        <v>0</v>
      </c>
      <c r="J127" s="180">
        <v>1</v>
      </c>
      <c r="K127" s="138">
        <v>0</v>
      </c>
      <c r="L127" s="143" t="s">
        <v>583</v>
      </c>
      <c r="M127" s="230">
        <v>0</v>
      </c>
      <c r="N127" s="183"/>
      <c r="O127" s="358">
        <v>0</v>
      </c>
      <c r="P127" s="166">
        <f t="shared" si="42"/>
        <v>0</v>
      </c>
      <c r="Q127" s="166">
        <f t="shared" si="43"/>
        <v>0</v>
      </c>
      <c r="R127" s="166">
        <f t="shared" si="44"/>
        <v>0</v>
      </c>
      <c r="S127" s="166">
        <f t="shared" si="33"/>
        <v>1</v>
      </c>
      <c r="T127" s="370">
        <f t="shared" si="34"/>
        <v>1</v>
      </c>
      <c r="U127" s="370">
        <f t="shared" si="45"/>
        <v>1</v>
      </c>
      <c r="V127" s="370">
        <f t="shared" si="46"/>
        <v>0</v>
      </c>
      <c r="W127" s="370">
        <f t="shared" si="47"/>
        <v>0</v>
      </c>
      <c r="X127" s="166">
        <f t="shared" si="48"/>
        <v>0</v>
      </c>
      <c r="Y127" s="163">
        <v>0</v>
      </c>
      <c r="Z127" s="136">
        <v>0</v>
      </c>
      <c r="AA127" s="136">
        <v>0</v>
      </c>
      <c r="AB127" s="136">
        <v>0</v>
      </c>
      <c r="AC127" s="136">
        <v>0</v>
      </c>
      <c r="AD127" s="136">
        <v>0</v>
      </c>
      <c r="AE127" s="136">
        <v>0</v>
      </c>
      <c r="AF127" s="138">
        <v>0</v>
      </c>
      <c r="AG127" s="155"/>
      <c r="AH127" s="155"/>
      <c r="AI127" s="137">
        <v>0</v>
      </c>
      <c r="AJ127" s="135">
        <f t="shared" si="53"/>
        <v>0</v>
      </c>
      <c r="AK127" s="135">
        <f t="shared" si="36"/>
        <v>0</v>
      </c>
      <c r="AL127" s="135">
        <f t="shared" si="49"/>
        <v>0</v>
      </c>
      <c r="AM127" s="135">
        <f t="shared" si="54"/>
        <v>0</v>
      </c>
      <c r="AN127" s="135">
        <f t="shared" si="58"/>
        <v>0</v>
      </c>
      <c r="AO127" s="135">
        <f t="shared" si="55"/>
        <v>0</v>
      </c>
      <c r="AP127" s="135">
        <f t="shared" si="56"/>
        <v>0</v>
      </c>
      <c r="AQ127" s="135">
        <f t="shared" si="51"/>
        <v>0</v>
      </c>
      <c r="AR127" s="135">
        <f t="shared" si="52"/>
        <v>0</v>
      </c>
      <c r="AS127" s="135">
        <f t="shared" si="57"/>
        <v>0</v>
      </c>
      <c r="AT127" s="163">
        <v>0</v>
      </c>
      <c r="AU127" s="137">
        <v>0</v>
      </c>
      <c r="AV127" s="136">
        <v>0</v>
      </c>
      <c r="AW127" s="136">
        <v>0</v>
      </c>
      <c r="AX127" s="136">
        <v>0</v>
      </c>
      <c r="AY127" s="136">
        <v>0</v>
      </c>
      <c r="AZ127" s="136">
        <v>0</v>
      </c>
      <c r="BA127" s="138">
        <v>0</v>
      </c>
      <c r="BB127" s="280">
        <f>Detailed!B126</f>
        <v>0</v>
      </c>
      <c r="BC127" s="297">
        <f>Detailed!C126</f>
        <v>0</v>
      </c>
      <c r="BD127" s="281">
        <f>Detailed!D126</f>
        <v>0</v>
      </c>
      <c r="BE127" s="282">
        <f>Detailed!E126</f>
        <v>0</v>
      </c>
      <c r="BF127" s="281">
        <f>Detailed!F126</f>
        <v>0</v>
      </c>
      <c r="BG127" s="263">
        <f>Detailed!G126</f>
        <v>0</v>
      </c>
      <c r="BH127" s="281">
        <f>Detailed!H126</f>
        <v>0</v>
      </c>
      <c r="BI127" s="282">
        <f>Detailed!I126</f>
        <v>0</v>
      </c>
      <c r="BJ127" s="281">
        <f>Detailed!J126</f>
        <v>0</v>
      </c>
      <c r="BK127" s="283">
        <f>Detailed!K126</f>
        <v>0</v>
      </c>
      <c r="BL127" s="266">
        <f>Detailed!L126</f>
        <v>0</v>
      </c>
      <c r="BM127" s="267">
        <f>Detailed!M126</f>
        <v>0</v>
      </c>
      <c r="BN127" s="264">
        <f>Detailed!N126</f>
        <v>0</v>
      </c>
      <c r="BO127" s="265">
        <f>Detailed!K126</f>
        <v>0</v>
      </c>
      <c r="BQ127" s="57"/>
      <c r="BS127" s="57"/>
      <c r="BU127" s="57"/>
      <c r="BW127" s="57"/>
      <c r="BY127" s="57"/>
      <c r="BZ127" s="11"/>
      <c r="CA127" s="57"/>
      <c r="CC127" s="57"/>
      <c r="CE127" s="57"/>
      <c r="CG127" s="57"/>
      <c r="CI127" s="57"/>
      <c r="CJ127" s="57"/>
      <c r="CK127" s="57"/>
      <c r="CL127" s="57"/>
      <c r="CM127" s="57"/>
      <c r="CN127" s="57"/>
      <c r="CO127" s="57"/>
      <c r="CP127" s="57"/>
      <c r="CQ127" s="57"/>
      <c r="CS127" s="57"/>
      <c r="CU127" s="57"/>
      <c r="CW127" s="57"/>
      <c r="CY127" s="57"/>
      <c r="DA127" s="57"/>
      <c r="DC127" s="57"/>
      <c r="DE127" s="57"/>
      <c r="DG127" s="57"/>
      <c r="DI127" s="57"/>
      <c r="DK127" s="57"/>
      <c r="DM127" s="57"/>
      <c r="DO127" s="57"/>
      <c r="DQ127" s="57"/>
      <c r="DS127" s="57"/>
      <c r="DU127" s="57"/>
      <c r="DW127" s="57"/>
      <c r="DY127" s="57"/>
      <c r="EA127" s="57"/>
      <c r="EC127" s="57"/>
      <c r="EE127" s="57"/>
      <c r="EG127" s="57"/>
      <c r="EI127" s="57"/>
      <c r="EK127" s="57"/>
      <c r="EM127" s="57"/>
      <c r="EO127" s="57"/>
      <c r="EQ127" s="57"/>
      <c r="ES127" s="57"/>
      <c r="EU127" s="57"/>
      <c r="EW127" s="57"/>
      <c r="EY127" s="57"/>
      <c r="FA127" s="57"/>
      <c r="FC127" s="57"/>
      <c r="FE127" s="57"/>
      <c r="FG127" s="57"/>
      <c r="FI127" s="57"/>
      <c r="FK127" s="57"/>
    </row>
    <row r="128" spans="1:167" ht="193.5" customHeight="1" thickBot="1">
      <c r="A128" s="193" t="s">
        <v>450</v>
      </c>
      <c r="B128" s="197">
        <f t="shared" si="30"/>
        <v>1</v>
      </c>
      <c r="C128" s="71">
        <f t="shared" si="41"/>
        <v>1</v>
      </c>
      <c r="D128" s="163">
        <v>0</v>
      </c>
      <c r="E128" s="136">
        <v>0</v>
      </c>
      <c r="F128" s="180">
        <v>1</v>
      </c>
      <c r="G128" s="136">
        <f t="shared" si="32"/>
        <v>0</v>
      </c>
      <c r="H128" s="180">
        <v>1</v>
      </c>
      <c r="I128" s="180">
        <v>1</v>
      </c>
      <c r="J128" s="136">
        <v>0</v>
      </c>
      <c r="K128" s="184">
        <v>1</v>
      </c>
      <c r="L128" s="143" t="s">
        <v>671</v>
      </c>
      <c r="M128" s="230">
        <v>0</v>
      </c>
      <c r="N128" s="165" t="s">
        <v>584</v>
      </c>
      <c r="O128" s="235">
        <v>1</v>
      </c>
      <c r="P128" s="166">
        <f t="shared" si="42"/>
        <v>1</v>
      </c>
      <c r="Q128" s="166">
        <f t="shared" si="43"/>
        <v>0</v>
      </c>
      <c r="R128" s="166">
        <f t="shared" si="44"/>
        <v>1</v>
      </c>
      <c r="S128" s="166">
        <f t="shared" si="33"/>
        <v>0</v>
      </c>
      <c r="T128" s="370">
        <f t="shared" si="34"/>
        <v>0</v>
      </c>
      <c r="U128" s="370">
        <f t="shared" si="45"/>
        <v>0</v>
      </c>
      <c r="V128" s="370">
        <f t="shared" si="46"/>
        <v>0</v>
      </c>
      <c r="W128" s="370">
        <f t="shared" si="47"/>
        <v>0</v>
      </c>
      <c r="X128" s="166">
        <f t="shared" si="48"/>
        <v>0</v>
      </c>
      <c r="Y128" s="182">
        <v>1</v>
      </c>
      <c r="Z128" s="180">
        <v>1</v>
      </c>
      <c r="AA128" s="136">
        <v>0</v>
      </c>
      <c r="AB128" s="136">
        <v>0</v>
      </c>
      <c r="AC128" s="136">
        <v>0</v>
      </c>
      <c r="AD128" s="180">
        <v>1</v>
      </c>
      <c r="AE128" s="136">
        <v>0</v>
      </c>
      <c r="AF128" s="138">
        <v>0</v>
      </c>
      <c r="AG128" s="155"/>
      <c r="AH128" s="155"/>
      <c r="AI128" s="137">
        <v>0</v>
      </c>
      <c r="AJ128" s="135">
        <f t="shared" si="53"/>
        <v>0</v>
      </c>
      <c r="AK128" s="135">
        <f t="shared" si="36"/>
        <v>0</v>
      </c>
      <c r="AL128" s="135">
        <f t="shared" si="49"/>
        <v>0</v>
      </c>
      <c r="AM128" s="135">
        <f t="shared" si="54"/>
        <v>0</v>
      </c>
      <c r="AN128" s="135">
        <f t="shared" si="58"/>
        <v>0</v>
      </c>
      <c r="AO128" s="135">
        <f t="shared" si="55"/>
        <v>0</v>
      </c>
      <c r="AP128" s="135">
        <f t="shared" si="56"/>
        <v>0</v>
      </c>
      <c r="AQ128" s="135">
        <f t="shared" si="51"/>
        <v>0</v>
      </c>
      <c r="AR128" s="135">
        <f t="shared" si="52"/>
        <v>0</v>
      </c>
      <c r="AS128" s="135">
        <f t="shared" si="57"/>
        <v>0</v>
      </c>
      <c r="AT128" s="163">
        <v>0</v>
      </c>
      <c r="AU128" s="137">
        <v>0</v>
      </c>
      <c r="AV128" s="136">
        <v>0</v>
      </c>
      <c r="AW128" s="136">
        <v>0</v>
      </c>
      <c r="AX128" s="136">
        <v>0</v>
      </c>
      <c r="AY128" s="136">
        <v>0</v>
      </c>
      <c r="AZ128" s="136">
        <v>0</v>
      </c>
      <c r="BA128" s="138">
        <v>0</v>
      </c>
      <c r="BB128" s="280">
        <f>Detailed!B127</f>
        <v>21440</v>
      </c>
      <c r="BC128" s="297">
        <f>Detailed!C127</f>
        <v>0</v>
      </c>
      <c r="BD128" s="281">
        <f>Detailed!D127</f>
        <v>0</v>
      </c>
      <c r="BE128" s="282">
        <f>Detailed!E127</f>
        <v>0</v>
      </c>
      <c r="BF128" s="281">
        <f>Detailed!F127</f>
        <v>0</v>
      </c>
      <c r="BG128" s="263">
        <f>Detailed!G127</f>
        <v>0</v>
      </c>
      <c r="BH128" s="281">
        <f>Detailed!H127</f>
        <v>0</v>
      </c>
      <c r="BI128" s="282">
        <f>Detailed!I127</f>
        <v>0</v>
      </c>
      <c r="BJ128" s="281">
        <f>Detailed!J127</f>
        <v>21440</v>
      </c>
      <c r="BK128" s="283">
        <f>Detailed!K127</f>
        <v>0</v>
      </c>
      <c r="BL128" s="266">
        <f>Detailed!L127</f>
        <v>0</v>
      </c>
      <c r="BM128" s="267">
        <f>Detailed!M127</f>
        <v>0</v>
      </c>
      <c r="BN128" s="264">
        <f>Detailed!N127</f>
        <v>0</v>
      </c>
      <c r="BO128" s="265">
        <f>Detailed!K127</f>
        <v>0</v>
      </c>
      <c r="BQ128" s="57"/>
      <c r="BS128" s="57"/>
      <c r="BU128" s="57"/>
      <c r="BW128" s="57"/>
      <c r="BY128" s="57"/>
      <c r="BZ128" s="11"/>
      <c r="CA128" s="57"/>
      <c r="CC128" s="57"/>
      <c r="CE128" s="57"/>
      <c r="CG128" s="57"/>
      <c r="CI128" s="57"/>
      <c r="CJ128" s="57"/>
      <c r="CK128" s="57"/>
      <c r="CL128" s="57"/>
      <c r="CM128" s="57"/>
      <c r="CN128" s="57"/>
      <c r="CO128" s="57"/>
      <c r="CP128" s="57"/>
      <c r="CQ128" s="57"/>
      <c r="CS128" s="57"/>
      <c r="CU128" s="57"/>
      <c r="CW128" s="57"/>
      <c r="CY128" s="57"/>
      <c r="DA128" s="57"/>
      <c r="DC128" s="57"/>
      <c r="DE128" s="57"/>
      <c r="DG128" s="57"/>
      <c r="DI128" s="57"/>
      <c r="DK128" s="57"/>
      <c r="DM128" s="57"/>
      <c r="DO128" s="57"/>
      <c r="DQ128" s="57"/>
      <c r="DS128" s="57"/>
      <c r="DU128" s="57"/>
      <c r="DW128" s="57"/>
      <c r="DY128" s="57"/>
      <c r="EA128" s="57"/>
      <c r="EC128" s="57"/>
      <c r="EE128" s="57"/>
      <c r="EG128" s="57"/>
      <c r="EI128" s="57"/>
      <c r="EK128" s="57"/>
      <c r="EM128" s="57"/>
      <c r="EO128" s="57"/>
      <c r="EQ128" s="57"/>
      <c r="ES128" s="57"/>
      <c r="EU128" s="57"/>
      <c r="EW128" s="57"/>
      <c r="EY128" s="57"/>
      <c r="FA128" s="57"/>
      <c r="FC128" s="57"/>
      <c r="FE128" s="57"/>
      <c r="FG128" s="57"/>
      <c r="FI128" s="57"/>
      <c r="FK128" s="57"/>
    </row>
    <row r="129" spans="1:167" ht="101.25" customHeight="1" thickBot="1">
      <c r="A129" s="194" t="s">
        <v>452</v>
      </c>
      <c r="B129" s="197">
        <f t="shared" si="30"/>
        <v>1</v>
      </c>
      <c r="C129" s="71">
        <f t="shared" si="41"/>
        <v>1</v>
      </c>
      <c r="D129" s="182">
        <v>1</v>
      </c>
      <c r="E129" s="136">
        <v>0</v>
      </c>
      <c r="F129" s="136">
        <v>0</v>
      </c>
      <c r="G129" s="136">
        <f t="shared" si="32"/>
        <v>0</v>
      </c>
      <c r="H129" s="136">
        <v>0</v>
      </c>
      <c r="I129" s="180">
        <v>1</v>
      </c>
      <c r="J129" s="180">
        <v>1</v>
      </c>
      <c r="K129" s="138">
        <v>0</v>
      </c>
      <c r="L129" s="143" t="s">
        <v>585</v>
      </c>
      <c r="M129" s="230">
        <v>0</v>
      </c>
      <c r="N129" s="144" t="s">
        <v>586</v>
      </c>
      <c r="O129" s="230">
        <v>0</v>
      </c>
      <c r="P129" s="166">
        <f t="shared" si="42"/>
        <v>0</v>
      </c>
      <c r="Q129" s="166">
        <f t="shared" si="43"/>
        <v>0</v>
      </c>
      <c r="R129" s="166">
        <f t="shared" si="44"/>
        <v>0</v>
      </c>
      <c r="S129" s="166">
        <f t="shared" si="33"/>
        <v>1</v>
      </c>
      <c r="T129" s="370">
        <f t="shared" si="34"/>
        <v>1</v>
      </c>
      <c r="U129" s="370">
        <f t="shared" si="45"/>
        <v>1</v>
      </c>
      <c r="V129" s="370">
        <f t="shared" si="46"/>
        <v>0</v>
      </c>
      <c r="W129" s="370">
        <f t="shared" si="47"/>
        <v>0</v>
      </c>
      <c r="X129" s="166">
        <f t="shared" si="48"/>
        <v>0</v>
      </c>
      <c r="Y129" s="163">
        <v>0</v>
      </c>
      <c r="Z129" s="136">
        <v>0</v>
      </c>
      <c r="AA129" s="136">
        <v>0</v>
      </c>
      <c r="AB129" s="136">
        <v>0</v>
      </c>
      <c r="AC129" s="136">
        <v>0</v>
      </c>
      <c r="AD129" s="136">
        <v>0</v>
      </c>
      <c r="AE129" s="136">
        <v>0</v>
      </c>
      <c r="AF129" s="138">
        <v>0</v>
      </c>
      <c r="AG129" s="155"/>
      <c r="AH129" s="155"/>
      <c r="AI129" s="137">
        <v>0</v>
      </c>
      <c r="AJ129" s="135">
        <f t="shared" si="53"/>
        <v>0</v>
      </c>
      <c r="AK129" s="135">
        <f t="shared" si="36"/>
        <v>0</v>
      </c>
      <c r="AL129" s="135">
        <f t="shared" si="49"/>
        <v>0</v>
      </c>
      <c r="AM129" s="135">
        <f t="shared" si="54"/>
        <v>0</v>
      </c>
      <c r="AN129" s="135">
        <f t="shared" si="58"/>
        <v>0</v>
      </c>
      <c r="AO129" s="135">
        <f t="shared" si="55"/>
        <v>0</v>
      </c>
      <c r="AP129" s="135">
        <f t="shared" si="56"/>
        <v>0</v>
      </c>
      <c r="AQ129" s="135">
        <f t="shared" si="51"/>
        <v>0</v>
      </c>
      <c r="AR129" s="135">
        <f t="shared" si="52"/>
        <v>0</v>
      </c>
      <c r="AS129" s="135">
        <f t="shared" si="57"/>
        <v>0</v>
      </c>
      <c r="AT129" s="163">
        <v>0</v>
      </c>
      <c r="AU129" s="137">
        <v>0</v>
      </c>
      <c r="AV129" s="136">
        <v>0</v>
      </c>
      <c r="AW129" s="136">
        <v>0</v>
      </c>
      <c r="AX129" s="136">
        <v>0</v>
      </c>
      <c r="AY129" s="136">
        <v>0</v>
      </c>
      <c r="AZ129" s="136">
        <v>0</v>
      </c>
      <c r="BA129" s="138">
        <v>0</v>
      </c>
      <c r="BB129" s="280">
        <f>Detailed!B128</f>
        <v>0</v>
      </c>
      <c r="BC129" s="297">
        <f>Detailed!C128</f>
        <v>0</v>
      </c>
      <c r="BD129" s="281">
        <f>Detailed!D128</f>
        <v>0</v>
      </c>
      <c r="BE129" s="282">
        <f>Detailed!E128</f>
        <v>0</v>
      </c>
      <c r="BF129" s="281">
        <f>Detailed!F128</f>
        <v>0</v>
      </c>
      <c r="BG129" s="263">
        <f>Detailed!G128</f>
        <v>0</v>
      </c>
      <c r="BH129" s="281">
        <f>Detailed!H128</f>
        <v>0</v>
      </c>
      <c r="BI129" s="282">
        <f>Detailed!I128</f>
        <v>0</v>
      </c>
      <c r="BJ129" s="281">
        <f>Detailed!J128</f>
        <v>0</v>
      </c>
      <c r="BK129" s="283">
        <f>Detailed!K128</f>
        <v>0</v>
      </c>
      <c r="BL129" s="266">
        <f>Detailed!L128</f>
        <v>0</v>
      </c>
      <c r="BM129" s="267">
        <f>Detailed!M128</f>
        <v>0</v>
      </c>
      <c r="BN129" s="264">
        <f>Detailed!N128</f>
        <v>0</v>
      </c>
      <c r="BO129" s="265">
        <f>Detailed!K128</f>
        <v>0</v>
      </c>
      <c r="BQ129" s="57"/>
      <c r="BS129" s="57"/>
      <c r="BU129" s="57"/>
      <c r="BW129" s="57"/>
      <c r="BY129" s="57"/>
      <c r="BZ129" s="11"/>
      <c r="CA129" s="57"/>
      <c r="CC129" s="57"/>
      <c r="CE129" s="57"/>
      <c r="CG129" s="57"/>
      <c r="CI129" s="57"/>
      <c r="CJ129" s="57"/>
      <c r="CK129" s="57"/>
      <c r="CL129" s="57"/>
      <c r="CM129" s="57"/>
      <c r="CN129" s="57"/>
      <c r="CO129" s="57"/>
      <c r="CP129" s="57"/>
      <c r="CQ129" s="57"/>
      <c r="CS129" s="57"/>
      <c r="CU129" s="57"/>
      <c r="CW129" s="57"/>
      <c r="CY129" s="57"/>
      <c r="DA129" s="57"/>
      <c r="DC129" s="57"/>
      <c r="DE129" s="57"/>
      <c r="DG129" s="57"/>
      <c r="DI129" s="57"/>
      <c r="DK129" s="57"/>
      <c r="DM129" s="57"/>
      <c r="DO129" s="57"/>
      <c r="DQ129" s="57"/>
      <c r="DS129" s="57"/>
      <c r="DU129" s="57"/>
      <c r="DW129" s="57"/>
      <c r="DY129" s="57"/>
      <c r="EA129" s="57"/>
      <c r="EC129" s="57"/>
      <c r="EE129" s="57"/>
      <c r="EG129" s="57"/>
      <c r="EI129" s="57"/>
      <c r="EK129" s="57"/>
      <c r="EM129" s="57"/>
      <c r="EO129" s="57"/>
      <c r="EQ129" s="57"/>
      <c r="ES129" s="57"/>
      <c r="EU129" s="57"/>
      <c r="EW129" s="57"/>
      <c r="EY129" s="57"/>
      <c r="FA129" s="57"/>
      <c r="FC129" s="57"/>
      <c r="FE129" s="57"/>
      <c r="FG129" s="57"/>
      <c r="FI129" s="57"/>
      <c r="FK129" s="57"/>
    </row>
    <row r="130" spans="1:167" ht="186" customHeight="1" thickBot="1">
      <c r="A130" s="193" t="s">
        <v>454</v>
      </c>
      <c r="B130" s="197">
        <f t="shared" si="30"/>
        <v>0</v>
      </c>
      <c r="C130" s="71">
        <f t="shared" si="41"/>
        <v>0</v>
      </c>
      <c r="D130" s="163">
        <v>0</v>
      </c>
      <c r="E130" s="180">
        <v>1</v>
      </c>
      <c r="F130" s="136">
        <v>0</v>
      </c>
      <c r="G130" s="136">
        <f t="shared" si="32"/>
        <v>0</v>
      </c>
      <c r="H130" s="136">
        <v>0</v>
      </c>
      <c r="I130" s="136">
        <v>0</v>
      </c>
      <c r="J130" s="136">
        <v>0</v>
      </c>
      <c r="K130" s="138">
        <v>0</v>
      </c>
      <c r="L130" s="143" t="s">
        <v>808</v>
      </c>
      <c r="M130" s="230">
        <v>0</v>
      </c>
      <c r="N130" s="183"/>
      <c r="O130" s="358">
        <v>0</v>
      </c>
      <c r="P130" s="166">
        <f t="shared" si="42"/>
        <v>0</v>
      </c>
      <c r="Q130" s="166">
        <f t="shared" si="43"/>
        <v>0</v>
      </c>
      <c r="R130" s="166">
        <f t="shared" si="44"/>
        <v>0</v>
      </c>
      <c r="S130" s="166">
        <f t="shared" si="33"/>
        <v>0</v>
      </c>
      <c r="T130" s="370">
        <f t="shared" si="34"/>
        <v>0</v>
      </c>
      <c r="U130" s="370">
        <f t="shared" si="45"/>
        <v>0</v>
      </c>
      <c r="V130" s="370">
        <f t="shared" si="46"/>
        <v>0</v>
      </c>
      <c r="W130" s="370">
        <f t="shared" si="47"/>
        <v>0</v>
      </c>
      <c r="X130" s="166">
        <f t="shared" si="48"/>
        <v>0</v>
      </c>
      <c r="Y130" s="163">
        <v>0</v>
      </c>
      <c r="Z130" s="136">
        <v>0</v>
      </c>
      <c r="AA130" s="136">
        <v>0</v>
      </c>
      <c r="AB130" s="136">
        <v>0</v>
      </c>
      <c r="AC130" s="136">
        <v>0</v>
      </c>
      <c r="AD130" s="136">
        <v>0</v>
      </c>
      <c r="AE130" s="136">
        <v>0</v>
      </c>
      <c r="AF130" s="138">
        <v>0</v>
      </c>
      <c r="AG130" s="155"/>
      <c r="AH130" s="155"/>
      <c r="AI130" s="137">
        <v>0</v>
      </c>
      <c r="AJ130" s="135">
        <f t="shared" si="53"/>
        <v>0</v>
      </c>
      <c r="AK130" s="135">
        <f t="shared" si="36"/>
        <v>0</v>
      </c>
      <c r="AL130" s="135">
        <f t="shared" si="49"/>
        <v>0</v>
      </c>
      <c r="AM130" s="135">
        <f t="shared" si="54"/>
        <v>0</v>
      </c>
      <c r="AN130" s="135">
        <f t="shared" si="58"/>
        <v>0</v>
      </c>
      <c r="AO130" s="135">
        <f t="shared" si="55"/>
        <v>0</v>
      </c>
      <c r="AP130" s="135">
        <f t="shared" si="56"/>
        <v>0</v>
      </c>
      <c r="AQ130" s="135">
        <f t="shared" si="51"/>
        <v>0</v>
      </c>
      <c r="AR130" s="135">
        <f t="shared" si="52"/>
        <v>0</v>
      </c>
      <c r="AS130" s="135">
        <f t="shared" si="57"/>
        <v>0</v>
      </c>
      <c r="AT130" s="163">
        <v>0</v>
      </c>
      <c r="AU130" s="137">
        <v>0</v>
      </c>
      <c r="AV130" s="136">
        <v>0</v>
      </c>
      <c r="AW130" s="136">
        <v>0</v>
      </c>
      <c r="AX130" s="136">
        <v>0</v>
      </c>
      <c r="AY130" s="136">
        <v>0</v>
      </c>
      <c r="AZ130" s="136">
        <v>0</v>
      </c>
      <c r="BA130" s="138">
        <v>0</v>
      </c>
      <c r="BB130" s="280">
        <f>Detailed!B129</f>
        <v>0</v>
      </c>
      <c r="BC130" s="297">
        <f>Detailed!C129</f>
        <v>0</v>
      </c>
      <c r="BD130" s="281">
        <f>Detailed!D129</f>
        <v>0</v>
      </c>
      <c r="BE130" s="282">
        <f>Detailed!E129</f>
        <v>0</v>
      </c>
      <c r="BF130" s="281">
        <f>Detailed!F129</f>
        <v>0</v>
      </c>
      <c r="BG130" s="263">
        <f>Detailed!G129</f>
        <v>0</v>
      </c>
      <c r="BH130" s="281">
        <f>Detailed!H129</f>
        <v>0</v>
      </c>
      <c r="BI130" s="282">
        <f>Detailed!I129</f>
        <v>0</v>
      </c>
      <c r="BJ130" s="281">
        <f>Detailed!J129</f>
        <v>0</v>
      </c>
      <c r="BK130" s="283">
        <f>Detailed!K129</f>
        <v>0</v>
      </c>
      <c r="BL130" s="266">
        <f>Detailed!L129</f>
        <v>0</v>
      </c>
      <c r="BM130" s="267">
        <f>Detailed!M129</f>
        <v>0</v>
      </c>
      <c r="BN130" s="264">
        <f>Detailed!N129</f>
        <v>0</v>
      </c>
      <c r="BO130" s="265">
        <f>Detailed!K129</f>
        <v>0</v>
      </c>
      <c r="BQ130" s="57"/>
      <c r="BS130" s="57"/>
      <c r="BU130" s="57"/>
      <c r="BW130" s="57"/>
      <c r="BY130" s="57"/>
      <c r="BZ130" s="11"/>
      <c r="CA130" s="57"/>
      <c r="CC130" s="57"/>
      <c r="CE130" s="57"/>
      <c r="CG130" s="57"/>
      <c r="CI130" s="57"/>
      <c r="CJ130" s="57"/>
      <c r="CK130" s="57"/>
      <c r="CL130" s="57"/>
      <c r="CM130" s="57"/>
      <c r="CN130" s="57"/>
      <c r="CO130" s="57"/>
      <c r="CP130" s="57"/>
      <c r="CQ130" s="57"/>
      <c r="CS130" s="57"/>
      <c r="CU130" s="57"/>
      <c r="CW130" s="57"/>
      <c r="CY130" s="57"/>
      <c r="DA130" s="57"/>
      <c r="DC130" s="57"/>
      <c r="DE130" s="57"/>
      <c r="DG130" s="57"/>
      <c r="DI130" s="57"/>
      <c r="DK130" s="57"/>
      <c r="DM130" s="57"/>
      <c r="DO130" s="57"/>
      <c r="DQ130" s="57"/>
      <c r="DS130" s="57"/>
      <c r="DU130" s="57"/>
      <c r="DW130" s="57"/>
      <c r="DY130" s="57"/>
      <c r="EA130" s="57"/>
      <c r="EC130" s="57"/>
      <c r="EE130" s="57"/>
      <c r="EG130" s="57"/>
      <c r="EI130" s="57"/>
      <c r="EK130" s="57"/>
      <c r="EM130" s="57"/>
      <c r="EO130" s="57"/>
      <c r="EQ130" s="57"/>
      <c r="ES130" s="57"/>
      <c r="EU130" s="57"/>
      <c r="EW130" s="57"/>
      <c r="EY130" s="57"/>
      <c r="FA130" s="57"/>
      <c r="FC130" s="57"/>
      <c r="FE130" s="57"/>
      <c r="FG130" s="57"/>
      <c r="FI130" s="57"/>
      <c r="FK130" s="57"/>
    </row>
    <row r="131" spans="1:167" ht="180" customHeight="1" thickBot="1">
      <c r="A131" s="194" t="s">
        <v>456</v>
      </c>
      <c r="B131" s="197">
        <f t="shared" si="30"/>
        <v>1</v>
      </c>
      <c r="C131" s="71">
        <f t="shared" si="41"/>
        <v>1</v>
      </c>
      <c r="D131" s="182">
        <v>1</v>
      </c>
      <c r="E131" s="136">
        <v>0</v>
      </c>
      <c r="F131" s="136">
        <v>0</v>
      </c>
      <c r="G131" s="136">
        <f t="shared" si="32"/>
        <v>0</v>
      </c>
      <c r="H131" s="136">
        <v>0</v>
      </c>
      <c r="I131" s="180">
        <v>1</v>
      </c>
      <c r="J131" s="180">
        <v>1</v>
      </c>
      <c r="K131" s="138">
        <v>0</v>
      </c>
      <c r="L131" s="143" t="s">
        <v>587</v>
      </c>
      <c r="M131" s="230">
        <v>0</v>
      </c>
      <c r="N131" s="183"/>
      <c r="O131" s="358">
        <v>0</v>
      </c>
      <c r="P131" s="166">
        <f t="shared" si="42"/>
        <v>0</v>
      </c>
      <c r="Q131" s="166">
        <f t="shared" si="43"/>
        <v>0</v>
      </c>
      <c r="R131" s="166">
        <f t="shared" si="44"/>
        <v>0</v>
      </c>
      <c r="S131" s="166">
        <f t="shared" si="33"/>
        <v>1</v>
      </c>
      <c r="T131" s="370">
        <f t="shared" si="34"/>
        <v>1</v>
      </c>
      <c r="U131" s="370">
        <f t="shared" si="45"/>
        <v>1</v>
      </c>
      <c r="V131" s="370">
        <f t="shared" si="46"/>
        <v>0</v>
      </c>
      <c r="W131" s="370">
        <f t="shared" si="47"/>
        <v>0</v>
      </c>
      <c r="X131" s="166">
        <f t="shared" si="48"/>
        <v>0</v>
      </c>
      <c r="Y131" s="182">
        <v>1</v>
      </c>
      <c r="Z131" s="136">
        <v>0</v>
      </c>
      <c r="AA131" s="136">
        <v>0</v>
      </c>
      <c r="AB131" s="136">
        <v>0</v>
      </c>
      <c r="AC131" s="136">
        <v>0</v>
      </c>
      <c r="AD131" s="136">
        <v>0</v>
      </c>
      <c r="AE131" s="136">
        <v>0</v>
      </c>
      <c r="AF131" s="138">
        <v>0</v>
      </c>
      <c r="AG131" s="155"/>
      <c r="AH131" s="155"/>
      <c r="AI131" s="137">
        <v>0</v>
      </c>
      <c r="AJ131" s="135">
        <f t="shared" si="53"/>
        <v>0</v>
      </c>
      <c r="AK131" s="135">
        <f t="shared" si="36"/>
        <v>0</v>
      </c>
      <c r="AL131" s="135">
        <f t="shared" si="49"/>
        <v>0</v>
      </c>
      <c r="AM131" s="135">
        <f t="shared" si="54"/>
        <v>0</v>
      </c>
      <c r="AN131" s="135">
        <f t="shared" si="58"/>
        <v>0</v>
      </c>
      <c r="AO131" s="135">
        <f t="shared" si="55"/>
        <v>0</v>
      </c>
      <c r="AP131" s="135">
        <f t="shared" si="56"/>
        <v>0</v>
      </c>
      <c r="AQ131" s="135">
        <f t="shared" si="51"/>
        <v>0</v>
      </c>
      <c r="AR131" s="135">
        <f t="shared" si="52"/>
        <v>0</v>
      </c>
      <c r="AS131" s="135">
        <f t="shared" si="57"/>
        <v>0</v>
      </c>
      <c r="AT131" s="163">
        <v>0</v>
      </c>
      <c r="AU131" s="137">
        <v>0</v>
      </c>
      <c r="AV131" s="136">
        <v>0</v>
      </c>
      <c r="AW131" s="136">
        <v>0</v>
      </c>
      <c r="AX131" s="136">
        <v>0</v>
      </c>
      <c r="AY131" s="136">
        <v>0</v>
      </c>
      <c r="AZ131" s="136">
        <v>0</v>
      </c>
      <c r="BA131" s="138">
        <v>0</v>
      </c>
      <c r="BB131" s="280">
        <f>Detailed!B130</f>
        <v>0</v>
      </c>
      <c r="BC131" s="297">
        <f>Detailed!C130</f>
        <v>0</v>
      </c>
      <c r="BD131" s="281">
        <f>Detailed!D130</f>
        <v>0</v>
      </c>
      <c r="BE131" s="282">
        <f>Detailed!E130</f>
        <v>0</v>
      </c>
      <c r="BF131" s="281">
        <f>Detailed!F130</f>
        <v>0</v>
      </c>
      <c r="BG131" s="263">
        <f>Detailed!G130</f>
        <v>0</v>
      </c>
      <c r="BH131" s="281">
        <f>Detailed!H130</f>
        <v>0</v>
      </c>
      <c r="BI131" s="282">
        <f>Detailed!I130</f>
        <v>0</v>
      </c>
      <c r="BJ131" s="281">
        <f>Detailed!J130</f>
        <v>0</v>
      </c>
      <c r="BK131" s="283">
        <f>Detailed!K130</f>
        <v>0</v>
      </c>
      <c r="BL131" s="266">
        <f>Detailed!L130</f>
        <v>0</v>
      </c>
      <c r="BM131" s="267">
        <f>Detailed!M130</f>
        <v>0</v>
      </c>
      <c r="BN131" s="264">
        <f>Detailed!N130</f>
        <v>0</v>
      </c>
      <c r="BO131" s="265">
        <f>Detailed!K130</f>
        <v>0</v>
      </c>
      <c r="BQ131" s="57"/>
      <c r="BS131" s="57"/>
      <c r="BU131" s="57"/>
      <c r="BW131" s="57"/>
      <c r="BY131" s="57"/>
      <c r="BZ131" s="11"/>
      <c r="CA131" s="57"/>
      <c r="CC131" s="57"/>
      <c r="CE131" s="57"/>
      <c r="CG131" s="57"/>
      <c r="CI131" s="57"/>
      <c r="CJ131" s="57"/>
      <c r="CK131" s="57"/>
      <c r="CL131" s="57"/>
      <c r="CM131" s="57"/>
      <c r="CN131" s="57"/>
      <c r="CO131" s="57"/>
      <c r="CP131" s="57"/>
      <c r="CQ131" s="57"/>
      <c r="CS131" s="57"/>
      <c r="CU131" s="57"/>
      <c r="CW131" s="57"/>
      <c r="CY131" s="57"/>
      <c r="DA131" s="57"/>
      <c r="DC131" s="57"/>
      <c r="DE131" s="57"/>
      <c r="DG131" s="57"/>
      <c r="DI131" s="57"/>
      <c r="DK131" s="57"/>
      <c r="DM131" s="57"/>
      <c r="DO131" s="57"/>
      <c r="DQ131" s="57"/>
      <c r="DS131" s="57"/>
      <c r="DU131" s="57"/>
      <c r="DW131" s="57"/>
      <c r="DY131" s="57"/>
      <c r="EA131" s="57"/>
      <c r="EC131" s="57"/>
      <c r="EE131" s="57"/>
      <c r="EG131" s="57"/>
      <c r="EI131" s="57"/>
      <c r="EK131" s="57"/>
      <c r="EM131" s="57"/>
      <c r="EO131" s="57"/>
      <c r="EQ131" s="57"/>
      <c r="ES131" s="57"/>
      <c r="EU131" s="57"/>
      <c r="EW131" s="57"/>
      <c r="EY131" s="57"/>
      <c r="FA131" s="57"/>
      <c r="FC131" s="57"/>
      <c r="FE131" s="57"/>
      <c r="FG131" s="57"/>
      <c r="FI131" s="57"/>
      <c r="FK131" s="57"/>
    </row>
    <row r="132" spans="1:167" ht="132.75" customHeight="1" thickBot="1">
      <c r="A132" s="193" t="s">
        <v>458</v>
      </c>
      <c r="B132" s="197">
        <f t="shared" si="30"/>
        <v>0</v>
      </c>
      <c r="C132" s="71">
        <f t="shared" si="41"/>
        <v>1</v>
      </c>
      <c r="D132" s="163">
        <v>0</v>
      </c>
      <c r="E132" s="180">
        <v>1</v>
      </c>
      <c r="F132" s="136">
        <v>0</v>
      </c>
      <c r="G132" s="136">
        <f t="shared" si="32"/>
        <v>0</v>
      </c>
      <c r="H132" s="136">
        <v>0</v>
      </c>
      <c r="I132" s="180">
        <v>1</v>
      </c>
      <c r="J132" s="136">
        <v>0</v>
      </c>
      <c r="K132" s="184">
        <v>1</v>
      </c>
      <c r="L132" s="143" t="s">
        <v>810</v>
      </c>
      <c r="M132" s="230">
        <v>0</v>
      </c>
      <c r="N132" s="144" t="s">
        <v>809</v>
      </c>
      <c r="O132" s="230">
        <v>0</v>
      </c>
      <c r="P132" s="166">
        <f t="shared" si="42"/>
        <v>0</v>
      </c>
      <c r="Q132" s="166">
        <f t="shared" si="43"/>
        <v>0</v>
      </c>
      <c r="R132" s="166">
        <f t="shared" si="44"/>
        <v>0</v>
      </c>
      <c r="S132" s="166">
        <f t="shared" si="33"/>
        <v>1</v>
      </c>
      <c r="T132" s="370">
        <f t="shared" si="34"/>
        <v>0</v>
      </c>
      <c r="U132" s="370">
        <f t="shared" si="45"/>
        <v>0</v>
      </c>
      <c r="V132" s="370">
        <f t="shared" si="46"/>
        <v>1</v>
      </c>
      <c r="W132" s="370">
        <f t="shared" si="47"/>
        <v>0</v>
      </c>
      <c r="X132" s="166">
        <f t="shared" si="48"/>
        <v>1</v>
      </c>
      <c r="Y132" s="163">
        <v>0</v>
      </c>
      <c r="Z132" s="136">
        <v>0</v>
      </c>
      <c r="AA132" s="136">
        <v>0</v>
      </c>
      <c r="AB132" s="136">
        <v>0</v>
      </c>
      <c r="AC132" s="136">
        <v>0</v>
      </c>
      <c r="AD132" s="136">
        <v>0</v>
      </c>
      <c r="AE132" s="136">
        <v>0</v>
      </c>
      <c r="AF132" s="138">
        <v>0</v>
      </c>
      <c r="AG132" s="155"/>
      <c r="AH132" s="155"/>
      <c r="AI132" s="137">
        <v>0</v>
      </c>
      <c r="AJ132" s="135">
        <f t="shared" si="53"/>
        <v>0</v>
      </c>
      <c r="AK132" s="135">
        <f t="shared" si="36"/>
        <v>0</v>
      </c>
      <c r="AL132" s="135">
        <f t="shared" si="49"/>
        <v>0</v>
      </c>
      <c r="AM132" s="135">
        <f t="shared" si="54"/>
        <v>0</v>
      </c>
      <c r="AN132" s="135">
        <f t="shared" si="58"/>
        <v>0</v>
      </c>
      <c r="AO132" s="135">
        <f t="shared" si="55"/>
        <v>0</v>
      </c>
      <c r="AP132" s="135">
        <f t="shared" si="56"/>
        <v>0</v>
      </c>
      <c r="AQ132" s="135">
        <f t="shared" si="51"/>
        <v>0</v>
      </c>
      <c r="AR132" s="135">
        <f t="shared" si="52"/>
        <v>0</v>
      </c>
      <c r="AS132" s="135">
        <f t="shared" si="57"/>
        <v>0</v>
      </c>
      <c r="AT132" s="163">
        <v>0</v>
      </c>
      <c r="AU132" s="137">
        <v>0</v>
      </c>
      <c r="AV132" s="136">
        <v>0</v>
      </c>
      <c r="AW132" s="136">
        <v>0</v>
      </c>
      <c r="AX132" s="136">
        <v>0</v>
      </c>
      <c r="AY132" s="136">
        <v>0</v>
      </c>
      <c r="AZ132" s="136">
        <v>0</v>
      </c>
      <c r="BA132" s="138">
        <v>0</v>
      </c>
      <c r="BB132" s="280">
        <f>Detailed!B131</f>
        <v>0</v>
      </c>
      <c r="BC132" s="297">
        <f>Detailed!C131</f>
        <v>0</v>
      </c>
      <c r="BD132" s="281">
        <f>Detailed!D131</f>
        <v>0</v>
      </c>
      <c r="BE132" s="282">
        <f>Detailed!E131</f>
        <v>0</v>
      </c>
      <c r="BF132" s="281">
        <f>Detailed!F131</f>
        <v>0</v>
      </c>
      <c r="BG132" s="263">
        <f>Detailed!G131</f>
        <v>0</v>
      </c>
      <c r="BH132" s="281">
        <f>Detailed!H131</f>
        <v>0</v>
      </c>
      <c r="BI132" s="282">
        <f>Detailed!I131</f>
        <v>0</v>
      </c>
      <c r="BJ132" s="281">
        <f>Detailed!J131</f>
        <v>0</v>
      </c>
      <c r="BK132" s="283">
        <f>Detailed!K131</f>
        <v>0</v>
      </c>
      <c r="BL132" s="266">
        <f>Detailed!L131</f>
        <v>0</v>
      </c>
      <c r="BM132" s="267">
        <f>Detailed!M131</f>
        <v>0</v>
      </c>
      <c r="BN132" s="264">
        <f>Detailed!N131</f>
        <v>0</v>
      </c>
      <c r="BO132" s="265">
        <f>Detailed!K131</f>
        <v>0</v>
      </c>
      <c r="BQ132" s="57"/>
      <c r="BS132" s="57"/>
      <c r="BU132" s="57"/>
      <c r="BW132" s="57"/>
      <c r="BY132" s="57"/>
      <c r="BZ132" s="11"/>
      <c r="CA132" s="57"/>
      <c r="CC132" s="57"/>
      <c r="CE132" s="57"/>
      <c r="CG132" s="57"/>
      <c r="CI132" s="57"/>
      <c r="CJ132" s="57"/>
      <c r="CK132" s="57"/>
      <c r="CL132" s="57"/>
      <c r="CM132" s="57"/>
      <c r="CN132" s="57"/>
      <c r="CO132" s="57"/>
      <c r="CP132" s="57"/>
      <c r="CQ132" s="57"/>
      <c r="CS132" s="57"/>
      <c r="CU132" s="57"/>
      <c r="CW132" s="57"/>
      <c r="CY132" s="57"/>
      <c r="DA132" s="57"/>
      <c r="DC132" s="57"/>
      <c r="DE132" s="57"/>
      <c r="DG132" s="57"/>
      <c r="DI132" s="57"/>
      <c r="DK132" s="57"/>
      <c r="DM132" s="57"/>
      <c r="DO132" s="57"/>
      <c r="DQ132" s="57"/>
      <c r="DS132" s="57"/>
      <c r="DU132" s="57"/>
      <c r="DW132" s="57"/>
      <c r="DY132" s="57"/>
      <c r="EA132" s="57"/>
      <c r="EC132" s="57"/>
      <c r="EE132" s="57"/>
      <c r="EG132" s="57"/>
      <c r="EI132" s="57"/>
      <c r="EK132" s="57"/>
      <c r="EM132" s="57"/>
      <c r="EO132" s="57"/>
      <c r="EQ132" s="57"/>
      <c r="ES132" s="57"/>
      <c r="EU132" s="57"/>
      <c r="EW132" s="57"/>
      <c r="EY132" s="57"/>
      <c r="FA132" s="57"/>
      <c r="FC132" s="57"/>
      <c r="FE132" s="57"/>
      <c r="FG132" s="57"/>
      <c r="FI132" s="57"/>
      <c r="FK132" s="57"/>
    </row>
    <row r="133" spans="1:167" ht="103.5" customHeight="1" thickBot="1">
      <c r="A133" s="193" t="s">
        <v>460</v>
      </c>
      <c r="B133" s="197">
        <f t="shared" si="30"/>
        <v>1</v>
      </c>
      <c r="C133" s="71">
        <f t="shared" si="41"/>
        <v>1</v>
      </c>
      <c r="D133" s="182">
        <v>1</v>
      </c>
      <c r="E133" s="136">
        <v>0</v>
      </c>
      <c r="F133" s="136">
        <v>0</v>
      </c>
      <c r="G133" s="136">
        <f t="shared" si="32"/>
        <v>0</v>
      </c>
      <c r="H133" s="136">
        <v>0</v>
      </c>
      <c r="I133" s="136">
        <v>0</v>
      </c>
      <c r="J133" s="180">
        <v>1</v>
      </c>
      <c r="K133" s="138">
        <v>0</v>
      </c>
      <c r="L133" s="143" t="s">
        <v>588</v>
      </c>
      <c r="M133" s="230">
        <v>0</v>
      </c>
      <c r="N133" s="183"/>
      <c r="O133" s="358">
        <v>0</v>
      </c>
      <c r="P133" s="166">
        <f t="shared" si="42"/>
        <v>0</v>
      </c>
      <c r="Q133" s="166">
        <f t="shared" si="43"/>
        <v>0</v>
      </c>
      <c r="R133" s="166">
        <f t="shared" si="44"/>
        <v>0</v>
      </c>
      <c r="S133" s="166">
        <f t="shared" si="33"/>
        <v>1</v>
      </c>
      <c r="T133" s="370">
        <f t="shared" si="34"/>
        <v>1</v>
      </c>
      <c r="U133" s="370">
        <f t="shared" si="45"/>
        <v>1</v>
      </c>
      <c r="V133" s="370">
        <f t="shared" si="46"/>
        <v>0</v>
      </c>
      <c r="W133" s="370">
        <f t="shared" si="47"/>
        <v>0</v>
      </c>
      <c r="X133" s="166">
        <f t="shared" si="48"/>
        <v>0</v>
      </c>
      <c r="Y133" s="163">
        <v>0</v>
      </c>
      <c r="Z133" s="136">
        <v>0</v>
      </c>
      <c r="AA133" s="136">
        <v>0</v>
      </c>
      <c r="AB133" s="136">
        <v>0</v>
      </c>
      <c r="AC133" s="136">
        <v>0</v>
      </c>
      <c r="AD133" s="136">
        <v>0</v>
      </c>
      <c r="AE133" s="136">
        <v>0</v>
      </c>
      <c r="AF133" s="138">
        <v>0</v>
      </c>
      <c r="AG133" s="155"/>
      <c r="AH133" s="155"/>
      <c r="AI133" s="137">
        <v>0</v>
      </c>
      <c r="AJ133" s="135">
        <f t="shared" si="53"/>
        <v>0</v>
      </c>
      <c r="AK133" s="135">
        <f t="shared" si="36"/>
        <v>0</v>
      </c>
      <c r="AL133" s="135">
        <f t="shared" si="49"/>
        <v>0</v>
      </c>
      <c r="AM133" s="135">
        <f t="shared" si="54"/>
        <v>0</v>
      </c>
      <c r="AN133" s="135">
        <f t="shared" si="58"/>
        <v>0</v>
      </c>
      <c r="AO133" s="135">
        <f t="shared" si="55"/>
        <v>0</v>
      </c>
      <c r="AP133" s="135">
        <f t="shared" si="56"/>
        <v>0</v>
      </c>
      <c r="AQ133" s="135">
        <f t="shared" si="51"/>
        <v>0</v>
      </c>
      <c r="AR133" s="135">
        <f t="shared" si="52"/>
        <v>0</v>
      </c>
      <c r="AS133" s="135">
        <f t="shared" si="57"/>
        <v>0</v>
      </c>
      <c r="AT133" s="163">
        <v>0</v>
      </c>
      <c r="AU133" s="137">
        <v>0</v>
      </c>
      <c r="AV133" s="136">
        <v>0</v>
      </c>
      <c r="AW133" s="136">
        <v>0</v>
      </c>
      <c r="AX133" s="136">
        <v>0</v>
      </c>
      <c r="AY133" s="136">
        <v>0</v>
      </c>
      <c r="AZ133" s="136">
        <v>0</v>
      </c>
      <c r="BA133" s="138">
        <v>0</v>
      </c>
      <c r="BB133" s="280">
        <f>Detailed!B132</f>
        <v>0</v>
      </c>
      <c r="BC133" s="297">
        <f>Detailed!C132</f>
        <v>0</v>
      </c>
      <c r="BD133" s="281">
        <f>Detailed!D132</f>
        <v>0</v>
      </c>
      <c r="BE133" s="282">
        <f>Detailed!E132</f>
        <v>0</v>
      </c>
      <c r="BF133" s="281">
        <f>Detailed!F132</f>
        <v>0</v>
      </c>
      <c r="BG133" s="263">
        <f>Detailed!G132</f>
        <v>0</v>
      </c>
      <c r="BH133" s="281">
        <f>Detailed!H132</f>
        <v>0</v>
      </c>
      <c r="BI133" s="282">
        <f>Detailed!I132</f>
        <v>0</v>
      </c>
      <c r="BJ133" s="281">
        <f>Detailed!J132</f>
        <v>0</v>
      </c>
      <c r="BK133" s="283">
        <f>Detailed!K132</f>
        <v>0</v>
      </c>
      <c r="BL133" s="266">
        <f>Detailed!L132</f>
        <v>0</v>
      </c>
      <c r="BM133" s="267">
        <f>Detailed!M132</f>
        <v>0</v>
      </c>
      <c r="BN133" s="264">
        <f>Detailed!N132</f>
        <v>0</v>
      </c>
      <c r="BO133" s="265">
        <f>Detailed!K132</f>
        <v>0</v>
      </c>
      <c r="BQ133" s="57"/>
      <c r="BS133" s="57"/>
      <c r="BU133" s="57"/>
      <c r="BW133" s="57"/>
      <c r="BY133" s="57"/>
      <c r="BZ133" s="11"/>
      <c r="CA133" s="57"/>
      <c r="CC133" s="57"/>
      <c r="CE133" s="57"/>
      <c r="CG133" s="57"/>
      <c r="CI133" s="57"/>
      <c r="CJ133" s="57"/>
      <c r="CK133" s="57"/>
      <c r="CL133" s="57"/>
      <c r="CM133" s="57"/>
      <c r="CN133" s="57"/>
      <c r="CO133" s="57"/>
      <c r="CP133" s="57"/>
      <c r="CQ133" s="57"/>
      <c r="CS133" s="57"/>
      <c r="CU133" s="57"/>
      <c r="CW133" s="57"/>
      <c r="CY133" s="57"/>
      <c r="DA133" s="57"/>
      <c r="DC133" s="57"/>
      <c r="DE133" s="57"/>
      <c r="DG133" s="57"/>
      <c r="DI133" s="57"/>
      <c r="DK133" s="57"/>
      <c r="DM133" s="57"/>
      <c r="DO133" s="57"/>
      <c r="DQ133" s="57"/>
      <c r="DS133" s="57"/>
      <c r="DU133" s="57"/>
      <c r="DW133" s="57"/>
      <c r="DY133" s="57"/>
      <c r="EA133" s="57"/>
      <c r="EC133" s="57"/>
      <c r="EE133" s="57"/>
      <c r="EG133" s="57"/>
      <c r="EI133" s="57"/>
      <c r="EK133" s="57"/>
      <c r="EM133" s="57"/>
      <c r="EO133" s="57"/>
      <c r="EQ133" s="57"/>
      <c r="ES133" s="57"/>
      <c r="EU133" s="57"/>
      <c r="EW133" s="57"/>
      <c r="EY133" s="57"/>
      <c r="FA133" s="57"/>
      <c r="FC133" s="57"/>
      <c r="FE133" s="57"/>
      <c r="FG133" s="57"/>
      <c r="FI133" s="57"/>
      <c r="FK133" s="57"/>
    </row>
    <row r="134" spans="1:167" ht="172.5" customHeight="1" thickBot="1">
      <c r="A134" s="194" t="s">
        <v>462</v>
      </c>
      <c r="B134" s="197">
        <f t="shared" si="30"/>
        <v>1</v>
      </c>
      <c r="C134" s="71">
        <f t="shared" si="41"/>
        <v>1</v>
      </c>
      <c r="D134" s="182">
        <v>1</v>
      </c>
      <c r="E134" s="136">
        <v>0</v>
      </c>
      <c r="F134" s="136">
        <v>0</v>
      </c>
      <c r="G134" s="136">
        <f t="shared" si="32"/>
        <v>0</v>
      </c>
      <c r="H134" s="136">
        <v>0</v>
      </c>
      <c r="I134" s="180">
        <v>1</v>
      </c>
      <c r="J134" s="180">
        <v>1</v>
      </c>
      <c r="K134" s="184">
        <v>1</v>
      </c>
      <c r="L134" s="143" t="s">
        <v>589</v>
      </c>
      <c r="M134" s="230">
        <v>0</v>
      </c>
      <c r="N134" s="144" t="s">
        <v>590</v>
      </c>
      <c r="O134" s="230">
        <v>0</v>
      </c>
      <c r="P134" s="166">
        <f t="shared" si="42"/>
        <v>0</v>
      </c>
      <c r="Q134" s="166">
        <f t="shared" si="43"/>
        <v>0</v>
      </c>
      <c r="R134" s="166">
        <f t="shared" si="44"/>
        <v>0</v>
      </c>
      <c r="S134" s="166">
        <f t="shared" si="33"/>
        <v>1</v>
      </c>
      <c r="T134" s="370">
        <f t="shared" si="34"/>
        <v>1</v>
      </c>
      <c r="U134" s="370">
        <f t="shared" si="45"/>
        <v>0</v>
      </c>
      <c r="V134" s="370">
        <f t="shared" si="46"/>
        <v>0</v>
      </c>
      <c r="W134" s="370">
        <f t="shared" si="47"/>
        <v>1</v>
      </c>
      <c r="X134" s="166">
        <f t="shared" si="48"/>
        <v>1</v>
      </c>
      <c r="Y134" s="182">
        <v>1</v>
      </c>
      <c r="Z134" s="180">
        <v>1</v>
      </c>
      <c r="AA134" s="136">
        <v>0</v>
      </c>
      <c r="AB134" s="136">
        <v>0</v>
      </c>
      <c r="AC134" s="136">
        <v>0</v>
      </c>
      <c r="AD134" s="180">
        <v>1</v>
      </c>
      <c r="AE134" s="136">
        <v>0</v>
      </c>
      <c r="AF134" s="138">
        <v>0</v>
      </c>
      <c r="AG134" s="155"/>
      <c r="AH134" s="155"/>
      <c r="AI134" s="137">
        <v>0</v>
      </c>
      <c r="AJ134" s="135">
        <f t="shared" si="53"/>
        <v>0</v>
      </c>
      <c r="AK134" s="135">
        <f t="shared" si="36"/>
        <v>0</v>
      </c>
      <c r="AL134" s="135">
        <f t="shared" si="49"/>
        <v>0</v>
      </c>
      <c r="AM134" s="135">
        <f t="shared" si="54"/>
        <v>0</v>
      </c>
      <c r="AN134" s="135">
        <f t="shared" si="58"/>
        <v>0</v>
      </c>
      <c r="AO134" s="135">
        <f t="shared" si="55"/>
        <v>0</v>
      </c>
      <c r="AP134" s="135">
        <f t="shared" si="56"/>
        <v>0</v>
      </c>
      <c r="AQ134" s="135">
        <f t="shared" si="51"/>
        <v>0</v>
      </c>
      <c r="AR134" s="135">
        <f t="shared" si="52"/>
        <v>0</v>
      </c>
      <c r="AS134" s="135">
        <f t="shared" si="57"/>
        <v>0</v>
      </c>
      <c r="AT134" s="163">
        <v>0</v>
      </c>
      <c r="AU134" s="137">
        <v>0</v>
      </c>
      <c r="AV134" s="136">
        <v>0</v>
      </c>
      <c r="AW134" s="136">
        <v>0</v>
      </c>
      <c r="AX134" s="136">
        <v>0</v>
      </c>
      <c r="AY134" s="136">
        <v>0</v>
      </c>
      <c r="AZ134" s="136">
        <v>0</v>
      </c>
      <c r="BA134" s="138">
        <v>0</v>
      </c>
      <c r="BB134" s="280">
        <f>Detailed!B133</f>
        <v>0</v>
      </c>
      <c r="BC134" s="297">
        <f>Detailed!C133</f>
        <v>0</v>
      </c>
      <c r="BD134" s="281">
        <f>Detailed!D133</f>
        <v>0</v>
      </c>
      <c r="BE134" s="282">
        <f>Detailed!E133</f>
        <v>0</v>
      </c>
      <c r="BF134" s="281">
        <f>Detailed!F133</f>
        <v>0</v>
      </c>
      <c r="BG134" s="263">
        <f>Detailed!G133</f>
        <v>0</v>
      </c>
      <c r="BH134" s="281">
        <f>Detailed!H133</f>
        <v>0</v>
      </c>
      <c r="BI134" s="282">
        <f>Detailed!I133</f>
        <v>0</v>
      </c>
      <c r="BJ134" s="281">
        <f>Detailed!J133</f>
        <v>0</v>
      </c>
      <c r="BK134" s="283">
        <f>Detailed!K133</f>
        <v>0</v>
      </c>
      <c r="BL134" s="266">
        <f>Detailed!L133</f>
        <v>0</v>
      </c>
      <c r="BM134" s="267">
        <f>Detailed!M133</f>
        <v>0</v>
      </c>
      <c r="BN134" s="264">
        <f>Detailed!N133</f>
        <v>0</v>
      </c>
      <c r="BO134" s="265">
        <f>Detailed!K133</f>
        <v>0</v>
      </c>
      <c r="BQ134" s="57"/>
      <c r="BS134" s="57"/>
      <c r="BU134" s="57"/>
      <c r="BW134" s="57"/>
      <c r="BY134" s="57"/>
      <c r="BZ134" s="11"/>
      <c r="CA134" s="57"/>
      <c r="CC134" s="57"/>
      <c r="CE134" s="57"/>
      <c r="CG134" s="57"/>
      <c r="CI134" s="57"/>
      <c r="CJ134" s="57"/>
      <c r="CK134" s="57"/>
      <c r="CL134" s="57"/>
      <c r="CM134" s="57"/>
      <c r="CN134" s="57"/>
      <c r="CO134" s="57"/>
      <c r="CP134" s="57"/>
      <c r="CQ134" s="57"/>
      <c r="CS134" s="57"/>
      <c r="CU134" s="57"/>
      <c r="CW134" s="57"/>
      <c r="CY134" s="57"/>
      <c r="DA134" s="57"/>
      <c r="DC134" s="57"/>
      <c r="DE134" s="57"/>
      <c r="DG134" s="57"/>
      <c r="DI134" s="57"/>
      <c r="DK134" s="57"/>
      <c r="DM134" s="57"/>
      <c r="DO134" s="57"/>
      <c r="DQ134" s="57"/>
      <c r="DS134" s="57"/>
      <c r="DU134" s="57"/>
      <c r="DW134" s="57"/>
      <c r="DY134" s="57"/>
      <c r="EA134" s="57"/>
      <c r="EC134" s="57"/>
      <c r="EE134" s="57"/>
      <c r="EG134" s="57"/>
      <c r="EI134" s="57"/>
      <c r="EK134" s="57"/>
      <c r="EM134" s="57"/>
      <c r="EO134" s="57"/>
      <c r="EQ134" s="57"/>
      <c r="ES134" s="57"/>
      <c r="EU134" s="57"/>
      <c r="EW134" s="57"/>
      <c r="EY134" s="57"/>
      <c r="FA134" s="57"/>
      <c r="FC134" s="57"/>
      <c r="FE134" s="57"/>
      <c r="FG134" s="57"/>
      <c r="FI134" s="57"/>
      <c r="FK134" s="57"/>
    </row>
    <row r="135" spans="1:167" ht="128.25" customHeight="1" thickBot="1">
      <c r="A135" s="193" t="s">
        <v>464</v>
      </c>
      <c r="B135" s="197">
        <f t="shared" si="30"/>
        <v>1</v>
      </c>
      <c r="C135" s="71">
        <f t="shared" si="41"/>
        <v>1</v>
      </c>
      <c r="D135" s="182">
        <v>1</v>
      </c>
      <c r="E135" s="136">
        <v>0</v>
      </c>
      <c r="F135" s="136">
        <v>0</v>
      </c>
      <c r="G135" s="136">
        <f t="shared" si="32"/>
        <v>0</v>
      </c>
      <c r="H135" s="136">
        <v>0</v>
      </c>
      <c r="I135" s="180">
        <v>1</v>
      </c>
      <c r="J135" s="136">
        <v>0</v>
      </c>
      <c r="K135" s="184">
        <v>1</v>
      </c>
      <c r="L135" s="143" t="s">
        <v>591</v>
      </c>
      <c r="M135" s="230">
        <v>0</v>
      </c>
      <c r="N135" s="144" t="s">
        <v>592</v>
      </c>
      <c r="O135" s="230">
        <v>0</v>
      </c>
      <c r="P135" s="166">
        <f t="shared" si="42"/>
        <v>0</v>
      </c>
      <c r="Q135" s="166">
        <f t="shared" si="43"/>
        <v>0</v>
      </c>
      <c r="R135" s="166">
        <f t="shared" si="44"/>
        <v>0</v>
      </c>
      <c r="S135" s="166">
        <f t="shared" si="33"/>
        <v>1</v>
      </c>
      <c r="T135" s="370">
        <f t="shared" si="34"/>
        <v>0</v>
      </c>
      <c r="U135" s="370">
        <f t="shared" si="45"/>
        <v>0</v>
      </c>
      <c r="V135" s="370">
        <f t="shared" si="46"/>
        <v>1</v>
      </c>
      <c r="W135" s="370">
        <f t="shared" si="47"/>
        <v>0</v>
      </c>
      <c r="X135" s="166">
        <f t="shared" si="48"/>
        <v>1</v>
      </c>
      <c r="Y135" s="255">
        <v>0</v>
      </c>
      <c r="Z135" s="56">
        <v>0</v>
      </c>
      <c r="AA135" s="56">
        <v>0</v>
      </c>
      <c r="AB135" s="56">
        <v>0</v>
      </c>
      <c r="AC135" s="119">
        <v>1</v>
      </c>
      <c r="AD135" s="56">
        <v>0</v>
      </c>
      <c r="AE135" s="56">
        <v>0</v>
      </c>
      <c r="AF135" s="187">
        <v>0</v>
      </c>
      <c r="AG135" s="155"/>
      <c r="AH135" s="155"/>
      <c r="AI135" s="137">
        <v>0</v>
      </c>
      <c r="AJ135" s="135">
        <f t="shared" si="53"/>
        <v>0</v>
      </c>
      <c r="AK135" s="135">
        <f t="shared" si="36"/>
        <v>0</v>
      </c>
      <c r="AL135" s="135">
        <f t="shared" si="49"/>
        <v>0</v>
      </c>
      <c r="AM135" s="135">
        <f t="shared" si="54"/>
        <v>0</v>
      </c>
      <c r="AN135" s="135">
        <f t="shared" si="58"/>
        <v>0</v>
      </c>
      <c r="AO135" s="135">
        <f t="shared" si="55"/>
        <v>0</v>
      </c>
      <c r="AP135" s="135">
        <f t="shared" si="56"/>
        <v>0</v>
      </c>
      <c r="AQ135" s="135">
        <f t="shared" si="51"/>
        <v>0</v>
      </c>
      <c r="AR135" s="135">
        <f t="shared" si="52"/>
        <v>0</v>
      </c>
      <c r="AS135" s="135">
        <f t="shared" si="57"/>
        <v>0</v>
      </c>
      <c r="AT135" s="163">
        <v>0</v>
      </c>
      <c r="AU135" s="137">
        <v>0</v>
      </c>
      <c r="AV135" s="136">
        <v>0</v>
      </c>
      <c r="AW135" s="136">
        <v>0</v>
      </c>
      <c r="AX135" s="136">
        <v>0</v>
      </c>
      <c r="AY135" s="136">
        <v>0</v>
      </c>
      <c r="AZ135" s="136">
        <v>0</v>
      </c>
      <c r="BA135" s="138">
        <v>0</v>
      </c>
      <c r="BB135" s="280">
        <f>Detailed!B134</f>
        <v>0</v>
      </c>
      <c r="BC135" s="297">
        <f>Detailed!C134</f>
        <v>0</v>
      </c>
      <c r="BD135" s="281">
        <f>Detailed!D134</f>
        <v>0</v>
      </c>
      <c r="BE135" s="282">
        <f>Detailed!E134</f>
        <v>0</v>
      </c>
      <c r="BF135" s="281">
        <f>Detailed!F134</f>
        <v>0</v>
      </c>
      <c r="BG135" s="263">
        <f>Detailed!G134</f>
        <v>0</v>
      </c>
      <c r="BH135" s="281">
        <f>Detailed!H134</f>
        <v>0</v>
      </c>
      <c r="BI135" s="282">
        <f>Detailed!I134</f>
        <v>0</v>
      </c>
      <c r="BJ135" s="281">
        <f>Detailed!J134</f>
        <v>0</v>
      </c>
      <c r="BK135" s="283">
        <f>Detailed!K134</f>
        <v>0</v>
      </c>
      <c r="BL135" s="266">
        <f>Detailed!L134</f>
        <v>0</v>
      </c>
      <c r="BM135" s="267">
        <f>Detailed!M134</f>
        <v>0</v>
      </c>
      <c r="BN135" s="264">
        <f>Detailed!N134</f>
        <v>0</v>
      </c>
      <c r="BO135" s="265">
        <f>Detailed!K134</f>
        <v>0</v>
      </c>
      <c r="BQ135" s="57"/>
      <c r="BS135" s="57"/>
      <c r="BU135" s="57"/>
      <c r="BW135" s="57"/>
      <c r="BY135" s="57"/>
      <c r="BZ135" s="11"/>
      <c r="CA135" s="57"/>
      <c r="CC135" s="57"/>
      <c r="CE135" s="57"/>
      <c r="CG135" s="57"/>
      <c r="CI135" s="57"/>
      <c r="CJ135" s="57"/>
      <c r="CK135" s="57"/>
      <c r="CL135" s="57"/>
      <c r="CM135" s="57"/>
      <c r="CN135" s="57"/>
      <c r="CO135" s="57"/>
      <c r="CP135" s="57"/>
      <c r="CQ135" s="57"/>
      <c r="CS135" s="57"/>
      <c r="CU135" s="57"/>
      <c r="CW135" s="57"/>
      <c r="CY135" s="57"/>
      <c r="DA135" s="57"/>
      <c r="DC135" s="57"/>
      <c r="DE135" s="57"/>
      <c r="DG135" s="57"/>
      <c r="DI135" s="57"/>
      <c r="DK135" s="57"/>
      <c r="DM135" s="57"/>
      <c r="DO135" s="57"/>
      <c r="DQ135" s="57"/>
      <c r="DS135" s="57"/>
      <c r="DU135" s="57"/>
      <c r="DW135" s="57"/>
      <c r="DY135" s="57"/>
      <c r="EA135" s="57"/>
      <c r="EC135" s="57"/>
      <c r="EE135" s="57"/>
      <c r="EG135" s="57"/>
      <c r="EI135" s="57"/>
      <c r="EK135" s="57"/>
      <c r="EM135" s="57"/>
      <c r="EO135" s="57"/>
      <c r="EQ135" s="57"/>
      <c r="ES135" s="57"/>
      <c r="EU135" s="57"/>
      <c r="EW135" s="57"/>
      <c r="EY135" s="57"/>
      <c r="FA135" s="57"/>
      <c r="FC135" s="57"/>
      <c r="FE135" s="57"/>
      <c r="FG135" s="57"/>
      <c r="FI135" s="57"/>
      <c r="FK135" s="57"/>
    </row>
    <row r="136" spans="1:167" ht="276" customHeight="1" thickBot="1">
      <c r="A136" s="195" t="s">
        <v>593</v>
      </c>
      <c r="B136" s="197">
        <f t="shared" si="30"/>
        <v>1</v>
      </c>
      <c r="C136" s="71">
        <f t="shared" si="41"/>
        <v>1</v>
      </c>
      <c r="D136" s="163">
        <v>0</v>
      </c>
      <c r="E136" s="136">
        <v>0</v>
      </c>
      <c r="F136" s="136">
        <v>1</v>
      </c>
      <c r="G136" s="136">
        <f t="shared" si="32"/>
        <v>0</v>
      </c>
      <c r="H136" s="136">
        <v>1</v>
      </c>
      <c r="I136" s="180">
        <v>1</v>
      </c>
      <c r="J136" s="136">
        <v>1</v>
      </c>
      <c r="K136" s="184">
        <v>1</v>
      </c>
      <c r="L136" s="228" t="s">
        <v>811</v>
      </c>
      <c r="M136" s="231">
        <v>1</v>
      </c>
      <c r="N136" s="165" t="s">
        <v>812</v>
      </c>
      <c r="O136" s="230">
        <v>0</v>
      </c>
      <c r="P136" s="166">
        <f t="shared" si="42"/>
        <v>1</v>
      </c>
      <c r="Q136" s="166">
        <f t="shared" si="43"/>
        <v>1</v>
      </c>
      <c r="R136" s="166">
        <f t="shared" si="44"/>
        <v>0</v>
      </c>
      <c r="S136" s="166">
        <f t="shared" si="33"/>
        <v>0</v>
      </c>
      <c r="T136" s="370">
        <f t="shared" si="34"/>
        <v>0</v>
      </c>
      <c r="U136" s="370">
        <f t="shared" si="45"/>
        <v>0</v>
      </c>
      <c r="V136" s="370">
        <f t="shared" si="46"/>
        <v>0</v>
      </c>
      <c r="W136" s="370">
        <f t="shared" si="47"/>
        <v>0</v>
      </c>
      <c r="X136" s="166">
        <f t="shared" si="48"/>
        <v>0</v>
      </c>
      <c r="Y136" s="182">
        <v>1</v>
      </c>
      <c r="Z136" s="180">
        <v>1</v>
      </c>
      <c r="AA136" s="180">
        <v>1</v>
      </c>
      <c r="AB136" s="136">
        <v>0</v>
      </c>
      <c r="AC136" s="180">
        <v>1</v>
      </c>
      <c r="AD136" s="180">
        <v>1</v>
      </c>
      <c r="AE136" s="136">
        <v>0</v>
      </c>
      <c r="AF136" s="138"/>
      <c r="AG136" s="155"/>
      <c r="AH136" s="155"/>
      <c r="AI136" s="137">
        <v>0</v>
      </c>
      <c r="AJ136" s="135">
        <f t="shared" si="53"/>
        <v>0</v>
      </c>
      <c r="AK136" s="135">
        <f t="shared" si="36"/>
        <v>0</v>
      </c>
      <c r="AL136" s="135">
        <f t="shared" si="49"/>
        <v>0</v>
      </c>
      <c r="AM136" s="135">
        <f t="shared" si="54"/>
        <v>0</v>
      </c>
      <c r="AN136" s="135">
        <f t="shared" si="58"/>
        <v>0</v>
      </c>
      <c r="AO136" s="135">
        <f t="shared" si="55"/>
        <v>0</v>
      </c>
      <c r="AP136" s="135">
        <f t="shared" si="56"/>
        <v>0</v>
      </c>
      <c r="AQ136" s="135">
        <f t="shared" si="51"/>
        <v>0</v>
      </c>
      <c r="AR136" s="135">
        <f t="shared" si="52"/>
        <v>0</v>
      </c>
      <c r="AS136" s="135">
        <f t="shared" si="57"/>
        <v>0</v>
      </c>
      <c r="AT136" s="163">
        <v>0</v>
      </c>
      <c r="AU136" s="137">
        <v>0</v>
      </c>
      <c r="AV136" s="136">
        <v>0</v>
      </c>
      <c r="AW136" s="136">
        <v>0</v>
      </c>
      <c r="AX136" s="136">
        <v>0</v>
      </c>
      <c r="AY136" s="136">
        <v>0</v>
      </c>
      <c r="AZ136" s="136">
        <v>0</v>
      </c>
      <c r="BA136" s="138">
        <v>0</v>
      </c>
      <c r="BB136" s="280">
        <f>Detailed!B135</f>
        <v>3080000</v>
      </c>
      <c r="BC136" s="297">
        <f>Detailed!C135</f>
        <v>0</v>
      </c>
      <c r="BD136" s="281">
        <f>Detailed!D135</f>
        <v>223920</v>
      </c>
      <c r="BE136" s="282">
        <f>Detailed!E135</f>
        <v>0</v>
      </c>
      <c r="BF136" s="281">
        <f>Detailed!F135</f>
        <v>0</v>
      </c>
      <c r="BG136" s="263">
        <f>Detailed!G135</f>
        <v>0</v>
      </c>
      <c r="BH136" s="281">
        <f>Detailed!H135</f>
        <v>2856080</v>
      </c>
      <c r="BI136" s="282">
        <f>Detailed!I135</f>
        <v>0</v>
      </c>
      <c r="BJ136" s="281">
        <f>Detailed!J135</f>
        <v>0</v>
      </c>
      <c r="BK136" s="283">
        <f>Detailed!K135</f>
        <v>0</v>
      </c>
      <c r="BL136" s="266">
        <f>Detailed!L135</f>
        <v>0</v>
      </c>
      <c r="BM136" s="267">
        <f>Detailed!M135</f>
        <v>0</v>
      </c>
      <c r="BN136" s="264">
        <f>Detailed!N135</f>
        <v>0</v>
      </c>
      <c r="BO136" s="265">
        <f>Detailed!K135</f>
        <v>0</v>
      </c>
      <c r="BQ136" s="57"/>
      <c r="BS136" s="57"/>
      <c r="BU136" s="57"/>
      <c r="BW136" s="57"/>
      <c r="BY136" s="57"/>
      <c r="BZ136" s="11"/>
      <c r="CA136" s="57"/>
      <c r="CC136" s="57"/>
      <c r="CE136" s="57"/>
      <c r="CG136" s="57"/>
      <c r="CI136" s="57"/>
      <c r="CJ136" s="57"/>
      <c r="CK136" s="57"/>
      <c r="CL136" s="57"/>
      <c r="CM136" s="57"/>
      <c r="CN136" s="57"/>
      <c r="CO136" s="57"/>
      <c r="CP136" s="57"/>
      <c r="CQ136" s="57"/>
      <c r="CS136" s="57"/>
      <c r="CU136" s="57"/>
      <c r="CW136" s="57"/>
      <c r="CY136" s="57"/>
      <c r="DA136" s="57"/>
      <c r="DC136" s="57"/>
      <c r="DE136" s="57"/>
      <c r="DG136" s="57"/>
      <c r="DI136" s="57"/>
      <c r="DK136" s="57"/>
      <c r="DM136" s="57"/>
      <c r="DO136" s="57"/>
      <c r="DQ136" s="57"/>
      <c r="DS136" s="57"/>
      <c r="DU136" s="57"/>
      <c r="DW136" s="57"/>
      <c r="DY136" s="57"/>
      <c r="EA136" s="57"/>
      <c r="EC136" s="57"/>
      <c r="EE136" s="57"/>
      <c r="EG136" s="57"/>
      <c r="EI136" s="57"/>
      <c r="EK136" s="57"/>
      <c r="EM136" s="57"/>
      <c r="EO136" s="57"/>
      <c r="EQ136" s="57"/>
      <c r="ES136" s="57"/>
      <c r="EU136" s="57"/>
      <c r="EW136" s="57"/>
      <c r="EY136" s="57"/>
      <c r="FA136" s="57"/>
      <c r="FC136" s="57"/>
      <c r="FE136" s="57"/>
      <c r="FG136" s="57"/>
      <c r="FI136" s="57"/>
      <c r="FK136" s="57"/>
    </row>
    <row r="137" spans="1:167" ht="115.5" thickBot="1">
      <c r="A137" s="193" t="s">
        <v>467</v>
      </c>
      <c r="B137" s="197">
        <f t="shared" ref="B137:B172" si="59">IF(D137+F137&gt;0,1,0)</f>
        <v>1</v>
      </c>
      <c r="C137" s="71">
        <f t="shared" si="41"/>
        <v>1</v>
      </c>
      <c r="D137" s="182">
        <v>1</v>
      </c>
      <c r="E137" s="136">
        <v>0</v>
      </c>
      <c r="F137" s="136">
        <v>0</v>
      </c>
      <c r="G137" s="136">
        <f t="shared" ref="G137:G173" si="60">IF(AND(D137=1,F137=1),1,0)</f>
        <v>0</v>
      </c>
      <c r="H137" s="136">
        <v>0</v>
      </c>
      <c r="I137" s="136">
        <v>0</v>
      </c>
      <c r="J137" s="180">
        <v>1</v>
      </c>
      <c r="K137" s="138">
        <v>0</v>
      </c>
      <c r="L137" s="143" t="s">
        <v>594</v>
      </c>
      <c r="M137" s="230">
        <v>0</v>
      </c>
      <c r="N137" s="183"/>
      <c r="O137" s="358">
        <v>0</v>
      </c>
      <c r="P137" s="166">
        <f t="shared" si="42"/>
        <v>0</v>
      </c>
      <c r="Q137" s="166">
        <f t="shared" si="43"/>
        <v>0</v>
      </c>
      <c r="R137" s="166">
        <f t="shared" si="44"/>
        <v>0</v>
      </c>
      <c r="S137" s="166">
        <f t="shared" ref="S137:S172" si="61">IF(AND(P137=0,SUM(J137:K137)&gt;0),1,0)</f>
        <v>1</v>
      </c>
      <c r="T137" s="370">
        <f t="shared" ref="T137:T172" si="62">IF(AND(S137=1,J137=1),1,0)</f>
        <v>1</v>
      </c>
      <c r="U137" s="370">
        <f t="shared" si="45"/>
        <v>1</v>
      </c>
      <c r="V137" s="370">
        <f t="shared" si="46"/>
        <v>0</v>
      </c>
      <c r="W137" s="370">
        <f t="shared" si="47"/>
        <v>0</v>
      </c>
      <c r="X137" s="166">
        <f t="shared" si="48"/>
        <v>0</v>
      </c>
      <c r="Y137" s="163">
        <v>0</v>
      </c>
      <c r="Z137" s="136">
        <v>0</v>
      </c>
      <c r="AA137" s="136">
        <v>0</v>
      </c>
      <c r="AB137" s="136">
        <v>0</v>
      </c>
      <c r="AC137" s="136">
        <v>0</v>
      </c>
      <c r="AD137" s="136">
        <v>0</v>
      </c>
      <c r="AE137" s="136">
        <v>0</v>
      </c>
      <c r="AF137" s="138">
        <v>0</v>
      </c>
      <c r="AG137" s="155"/>
      <c r="AH137" s="155"/>
      <c r="AI137" s="137">
        <v>0</v>
      </c>
      <c r="AJ137" s="135">
        <f t="shared" ref="AJ137:AJ168" si="63">IF(AND(AI137=1,AG137&lt;&gt;""),1,0)</f>
        <v>0</v>
      </c>
      <c r="AK137" s="135">
        <f t="shared" ref="AK137:AK164" si="64">IF(AND(AJ137=1,AM137=0),1,0)</f>
        <v>0</v>
      </c>
      <c r="AL137" s="135">
        <f t="shared" si="49"/>
        <v>0</v>
      </c>
      <c r="AM137" s="135">
        <f t="shared" ref="AM137:AM173" si="65">IF(AND(AI137=1,AG137="",AH137&lt;&gt;""),1,0)</f>
        <v>0</v>
      </c>
      <c r="AN137" s="135">
        <f t="shared" si="58"/>
        <v>0</v>
      </c>
      <c r="AO137" s="135">
        <f t="shared" ref="AO137:AO168" si="66">IF(AND(AP137=1,AS137=1),1,0)</f>
        <v>0</v>
      </c>
      <c r="AP137" s="135">
        <f t="shared" ref="AP137:AP173" si="67">IF(AND(AN137=1,AG137&lt;&gt;""),1,0)</f>
        <v>0</v>
      </c>
      <c r="AQ137" s="135">
        <f t="shared" si="51"/>
        <v>0</v>
      </c>
      <c r="AR137" s="135">
        <f t="shared" si="52"/>
        <v>0</v>
      </c>
      <c r="AS137" s="135">
        <f t="shared" ref="AS137:AS173" si="68">IF(AND(AN137=1,AH137&lt;&gt;""),1,0)</f>
        <v>0</v>
      </c>
      <c r="AT137" s="163">
        <v>0</v>
      </c>
      <c r="AU137" s="137">
        <v>0</v>
      </c>
      <c r="AV137" s="136">
        <v>0</v>
      </c>
      <c r="AW137" s="136">
        <v>0</v>
      </c>
      <c r="AX137" s="136">
        <v>0</v>
      </c>
      <c r="AY137" s="136">
        <v>0</v>
      </c>
      <c r="AZ137" s="136">
        <v>0</v>
      </c>
      <c r="BA137" s="138">
        <v>0</v>
      </c>
      <c r="BB137" s="280">
        <f>Detailed!B136</f>
        <v>0</v>
      </c>
      <c r="BC137" s="297">
        <f>Detailed!C136</f>
        <v>0</v>
      </c>
      <c r="BD137" s="281">
        <f>Detailed!D136</f>
        <v>0</v>
      </c>
      <c r="BE137" s="282">
        <f>Detailed!E136</f>
        <v>0</v>
      </c>
      <c r="BF137" s="281">
        <f>Detailed!F136</f>
        <v>0</v>
      </c>
      <c r="BG137" s="263">
        <f>Detailed!G136</f>
        <v>0</v>
      </c>
      <c r="BH137" s="281">
        <f>Detailed!H136</f>
        <v>0</v>
      </c>
      <c r="BI137" s="282">
        <f>Detailed!I136</f>
        <v>0</v>
      </c>
      <c r="BJ137" s="281">
        <f>Detailed!J136</f>
        <v>0</v>
      </c>
      <c r="BK137" s="283">
        <f>Detailed!K136</f>
        <v>0</v>
      </c>
      <c r="BL137" s="266">
        <f>Detailed!L136</f>
        <v>0</v>
      </c>
      <c r="BM137" s="267">
        <f>Detailed!M136</f>
        <v>0</v>
      </c>
      <c r="BN137" s="264">
        <f>Detailed!N136</f>
        <v>0</v>
      </c>
      <c r="BO137" s="265">
        <f>Detailed!K136</f>
        <v>0</v>
      </c>
      <c r="BQ137" s="57"/>
      <c r="BS137" s="57"/>
      <c r="BU137" s="57"/>
      <c r="BW137" s="57"/>
      <c r="BY137" s="57"/>
      <c r="BZ137" s="11"/>
      <c r="CA137" s="57"/>
      <c r="CC137" s="57"/>
      <c r="CE137" s="57"/>
      <c r="CG137" s="57"/>
      <c r="CI137" s="57"/>
      <c r="CJ137" s="57"/>
      <c r="CK137" s="57"/>
      <c r="CL137" s="57"/>
      <c r="CM137" s="57"/>
      <c r="CN137" s="57"/>
      <c r="CO137" s="57"/>
      <c r="CP137" s="57"/>
      <c r="CQ137" s="57"/>
      <c r="CS137" s="57"/>
      <c r="CU137" s="57"/>
      <c r="CW137" s="57"/>
      <c r="CY137" s="57"/>
      <c r="DA137" s="57"/>
      <c r="DC137" s="57"/>
      <c r="DE137" s="57"/>
      <c r="DG137" s="57"/>
      <c r="DI137" s="57"/>
      <c r="DK137" s="57"/>
      <c r="DM137" s="57"/>
      <c r="DO137" s="57"/>
      <c r="DQ137" s="57"/>
      <c r="DS137" s="57"/>
      <c r="DU137" s="57"/>
      <c r="DW137" s="57"/>
      <c r="DY137" s="57"/>
      <c r="EA137" s="57"/>
      <c r="EC137" s="57"/>
      <c r="EE137" s="57"/>
      <c r="EG137" s="57"/>
      <c r="EI137" s="57"/>
      <c r="EK137" s="57"/>
      <c r="EM137" s="57"/>
      <c r="EO137" s="57"/>
      <c r="EQ137" s="57"/>
      <c r="ES137" s="57"/>
      <c r="EU137" s="57"/>
      <c r="EW137" s="57"/>
      <c r="EY137" s="57"/>
      <c r="FA137" s="57"/>
      <c r="FC137" s="57"/>
      <c r="FE137" s="57"/>
      <c r="FG137" s="57"/>
      <c r="FI137" s="57"/>
      <c r="FK137" s="57"/>
    </row>
    <row r="138" spans="1:167" ht="102.75" customHeight="1" thickBot="1">
      <c r="A138" s="193" t="s">
        <v>469</v>
      </c>
      <c r="B138" s="197">
        <f t="shared" si="59"/>
        <v>0</v>
      </c>
      <c r="C138" s="71">
        <f t="shared" ref="C138:C173" si="69">IF(D138+G138+J138+K138&gt;0,1,0)</f>
        <v>0</v>
      </c>
      <c r="D138" s="163">
        <v>0</v>
      </c>
      <c r="E138" s="180">
        <v>1</v>
      </c>
      <c r="F138" s="136">
        <v>0</v>
      </c>
      <c r="G138" s="136">
        <f t="shared" si="60"/>
        <v>0</v>
      </c>
      <c r="H138" s="136">
        <v>0</v>
      </c>
      <c r="I138" s="136">
        <v>0</v>
      </c>
      <c r="J138" s="136">
        <v>0</v>
      </c>
      <c r="K138" s="138">
        <v>0</v>
      </c>
      <c r="L138" s="143" t="s">
        <v>595</v>
      </c>
      <c r="M138" s="230">
        <v>0</v>
      </c>
      <c r="N138" s="183"/>
      <c r="O138" s="358">
        <v>0</v>
      </c>
      <c r="P138" s="166">
        <f t="shared" ref="P138:P173" si="70">IF(M138+O138&gt;0,1,0)</f>
        <v>0</v>
      </c>
      <c r="Q138" s="166">
        <f t="shared" ref="Q138:Q173" si="71">IF(AND(M138=1,O138=0), 1, 0)</f>
        <v>0</v>
      </c>
      <c r="R138" s="166">
        <f t="shared" ref="R138:R173" si="72">IF(AND(M138=0,O138=1), 1, 0)</f>
        <v>0</v>
      </c>
      <c r="S138" s="166">
        <f t="shared" si="61"/>
        <v>0</v>
      </c>
      <c r="T138" s="370">
        <f t="shared" si="62"/>
        <v>0</v>
      </c>
      <c r="U138" s="370">
        <f t="shared" ref="U138:U173" si="73">IF(AND(S138=1,J138=1,K138=0),1,0)</f>
        <v>0</v>
      </c>
      <c r="V138" s="370">
        <f t="shared" ref="V138:V173" si="74">IF(AND(S138=1,K138=1,J138=0),1,0)</f>
        <v>0</v>
      </c>
      <c r="W138" s="370">
        <f t="shared" ref="W138:W173" si="75">IF(AND(S138=1,K138=1,J138=1),1,0)</f>
        <v>0</v>
      </c>
      <c r="X138" s="166">
        <f t="shared" ref="X138:X173" si="76">IF(AND(S138=1,K138=1),1,0)</f>
        <v>0</v>
      </c>
      <c r="Y138" s="163">
        <v>0</v>
      </c>
      <c r="Z138" s="136">
        <v>0</v>
      </c>
      <c r="AA138" s="136">
        <v>0</v>
      </c>
      <c r="AB138" s="136">
        <v>0</v>
      </c>
      <c r="AC138" s="136">
        <v>0</v>
      </c>
      <c r="AD138" s="136">
        <v>0</v>
      </c>
      <c r="AE138" s="136">
        <v>0</v>
      </c>
      <c r="AF138" s="138">
        <v>0</v>
      </c>
      <c r="AG138" s="155"/>
      <c r="AH138" s="155"/>
      <c r="AI138" s="137">
        <v>0</v>
      </c>
      <c r="AJ138" s="135">
        <f t="shared" si="63"/>
        <v>0</v>
      </c>
      <c r="AK138" s="135">
        <f t="shared" si="64"/>
        <v>0</v>
      </c>
      <c r="AL138" s="135">
        <f t="shared" ref="AL138:AL173" si="77">IF(AND(AM138=1,AJ138=0),1,0)</f>
        <v>0</v>
      </c>
      <c r="AM138" s="135">
        <f t="shared" si="65"/>
        <v>0</v>
      </c>
      <c r="AN138" s="135">
        <f t="shared" si="58"/>
        <v>0</v>
      </c>
      <c r="AO138" s="135">
        <f t="shared" si="66"/>
        <v>0</v>
      </c>
      <c r="AP138" s="135">
        <f t="shared" si="67"/>
        <v>0</v>
      </c>
      <c r="AQ138" s="135">
        <f t="shared" si="51"/>
        <v>0</v>
      </c>
      <c r="AR138" s="135">
        <f t="shared" si="52"/>
        <v>0</v>
      </c>
      <c r="AS138" s="135">
        <f t="shared" si="68"/>
        <v>0</v>
      </c>
      <c r="AT138" s="163">
        <v>0</v>
      </c>
      <c r="AU138" s="137">
        <v>0</v>
      </c>
      <c r="AV138" s="136">
        <v>0</v>
      </c>
      <c r="AW138" s="136">
        <v>0</v>
      </c>
      <c r="AX138" s="136">
        <v>0</v>
      </c>
      <c r="AY138" s="136">
        <v>0</v>
      </c>
      <c r="AZ138" s="136">
        <v>0</v>
      </c>
      <c r="BA138" s="138">
        <v>0</v>
      </c>
      <c r="BB138" s="280">
        <f>Detailed!B137</f>
        <v>0</v>
      </c>
      <c r="BC138" s="297">
        <f>Detailed!C137</f>
        <v>0</v>
      </c>
      <c r="BD138" s="281">
        <f>Detailed!D137</f>
        <v>0</v>
      </c>
      <c r="BE138" s="282">
        <f>Detailed!E137</f>
        <v>0</v>
      </c>
      <c r="BF138" s="281">
        <f>Detailed!F137</f>
        <v>0</v>
      </c>
      <c r="BG138" s="263">
        <f>Detailed!G137</f>
        <v>0</v>
      </c>
      <c r="BH138" s="281">
        <f>Detailed!H137</f>
        <v>0</v>
      </c>
      <c r="BI138" s="282">
        <f>Detailed!I137</f>
        <v>0</v>
      </c>
      <c r="BJ138" s="281">
        <f>Detailed!J137</f>
        <v>0</v>
      </c>
      <c r="BK138" s="283">
        <f>Detailed!K137</f>
        <v>0</v>
      </c>
      <c r="BL138" s="266">
        <f>Detailed!L137</f>
        <v>0</v>
      </c>
      <c r="BM138" s="267">
        <f>Detailed!M137</f>
        <v>0</v>
      </c>
      <c r="BN138" s="264">
        <f>Detailed!N137</f>
        <v>0</v>
      </c>
      <c r="BO138" s="265">
        <f>Detailed!K137</f>
        <v>0</v>
      </c>
      <c r="BQ138" s="57"/>
      <c r="BS138" s="57"/>
      <c r="BU138" s="57"/>
      <c r="BW138" s="57"/>
      <c r="BY138" s="57"/>
      <c r="BZ138" s="11"/>
      <c r="CA138" s="57"/>
      <c r="CC138" s="57"/>
      <c r="CE138" s="57"/>
      <c r="CG138" s="57"/>
      <c r="CI138" s="57"/>
      <c r="CJ138" s="57"/>
      <c r="CK138" s="57"/>
      <c r="CL138" s="57"/>
      <c r="CM138" s="57"/>
      <c r="CN138" s="57"/>
      <c r="CO138" s="57"/>
      <c r="CP138" s="57"/>
      <c r="CQ138" s="57"/>
      <c r="CS138" s="57"/>
      <c r="CU138" s="57"/>
      <c r="CW138" s="57"/>
      <c r="CY138" s="57"/>
      <c r="DA138" s="57"/>
      <c r="DC138" s="57"/>
      <c r="DE138" s="57"/>
      <c r="DG138" s="57"/>
      <c r="DI138" s="57"/>
      <c r="DK138" s="57"/>
      <c r="DM138" s="57"/>
      <c r="DO138" s="57"/>
      <c r="DQ138" s="57"/>
      <c r="DS138" s="57"/>
      <c r="DU138" s="57"/>
      <c r="DW138" s="57"/>
      <c r="DY138" s="57"/>
      <c r="EA138" s="57"/>
      <c r="EC138" s="57"/>
      <c r="EE138" s="57"/>
      <c r="EG138" s="57"/>
      <c r="EI138" s="57"/>
      <c r="EK138" s="57"/>
      <c r="EM138" s="57"/>
      <c r="EO138" s="57"/>
      <c r="EQ138" s="57"/>
      <c r="ES138" s="57"/>
      <c r="EU138" s="57"/>
      <c r="EW138" s="57"/>
      <c r="EY138" s="57"/>
      <c r="FA138" s="57"/>
      <c r="FC138" s="57"/>
      <c r="FE138" s="57"/>
      <c r="FG138" s="57"/>
      <c r="FI138" s="57"/>
      <c r="FK138" s="57"/>
    </row>
    <row r="139" spans="1:167" ht="147" customHeight="1" thickBot="1">
      <c r="A139" s="193" t="s">
        <v>471</v>
      </c>
      <c r="B139" s="197">
        <f t="shared" si="59"/>
        <v>1</v>
      </c>
      <c r="C139" s="71">
        <f t="shared" si="69"/>
        <v>1</v>
      </c>
      <c r="D139" s="173">
        <v>0</v>
      </c>
      <c r="E139" s="136">
        <v>0</v>
      </c>
      <c r="F139" s="180">
        <v>1</v>
      </c>
      <c r="G139" s="136">
        <f t="shared" si="60"/>
        <v>0</v>
      </c>
      <c r="H139" s="136">
        <v>0</v>
      </c>
      <c r="I139" s="180">
        <v>1</v>
      </c>
      <c r="J139" s="180">
        <v>1</v>
      </c>
      <c r="K139" s="184">
        <v>1</v>
      </c>
      <c r="L139" s="143" t="s">
        <v>813</v>
      </c>
      <c r="M139" s="230">
        <v>0</v>
      </c>
      <c r="N139" s="144" t="s">
        <v>814</v>
      </c>
      <c r="O139" s="358">
        <v>0</v>
      </c>
      <c r="P139" s="166">
        <f t="shared" si="70"/>
        <v>0</v>
      </c>
      <c r="Q139" s="166">
        <f t="shared" si="71"/>
        <v>0</v>
      </c>
      <c r="R139" s="166">
        <f t="shared" si="72"/>
        <v>0</v>
      </c>
      <c r="S139" s="166">
        <f t="shared" si="61"/>
        <v>1</v>
      </c>
      <c r="T139" s="370">
        <f t="shared" si="62"/>
        <v>1</v>
      </c>
      <c r="U139" s="370">
        <f t="shared" si="73"/>
        <v>0</v>
      </c>
      <c r="V139" s="370">
        <f t="shared" si="74"/>
        <v>0</v>
      </c>
      <c r="W139" s="370">
        <f t="shared" si="75"/>
        <v>1</v>
      </c>
      <c r="X139" s="166">
        <f t="shared" si="76"/>
        <v>1</v>
      </c>
      <c r="Y139" s="163">
        <v>0</v>
      </c>
      <c r="Z139" s="136">
        <v>0</v>
      </c>
      <c r="AA139" s="136">
        <v>0</v>
      </c>
      <c r="AB139" s="136">
        <v>0</v>
      </c>
      <c r="AC139" s="136">
        <v>0</v>
      </c>
      <c r="AD139" s="136">
        <v>0</v>
      </c>
      <c r="AE139" s="136">
        <v>0</v>
      </c>
      <c r="AF139" s="138">
        <v>0</v>
      </c>
      <c r="AG139" s="155"/>
      <c r="AH139" s="155"/>
      <c r="AI139" s="137">
        <v>0</v>
      </c>
      <c r="AJ139" s="135">
        <f t="shared" si="63"/>
        <v>0</v>
      </c>
      <c r="AK139" s="135">
        <f t="shared" si="64"/>
        <v>0</v>
      </c>
      <c r="AL139" s="135">
        <f t="shared" si="77"/>
        <v>0</v>
      </c>
      <c r="AM139" s="135">
        <f t="shared" si="65"/>
        <v>0</v>
      </c>
      <c r="AN139" s="135">
        <f t="shared" si="58"/>
        <v>0</v>
      </c>
      <c r="AO139" s="135">
        <f t="shared" si="66"/>
        <v>0</v>
      </c>
      <c r="AP139" s="135">
        <f t="shared" si="67"/>
        <v>0</v>
      </c>
      <c r="AQ139" s="135">
        <f t="shared" si="51"/>
        <v>0</v>
      </c>
      <c r="AR139" s="135">
        <f t="shared" si="52"/>
        <v>0</v>
      </c>
      <c r="AS139" s="135">
        <f t="shared" si="68"/>
        <v>0</v>
      </c>
      <c r="AT139" s="163">
        <v>0</v>
      </c>
      <c r="AU139" s="137">
        <v>0</v>
      </c>
      <c r="AV139" s="136">
        <v>0</v>
      </c>
      <c r="AW139" s="136">
        <v>0</v>
      </c>
      <c r="AX139" s="136">
        <v>0</v>
      </c>
      <c r="AY139" s="136">
        <v>0</v>
      </c>
      <c r="AZ139" s="136">
        <v>0</v>
      </c>
      <c r="BA139" s="138">
        <v>0</v>
      </c>
      <c r="BB139" s="280">
        <f>Detailed!B138</f>
        <v>0</v>
      </c>
      <c r="BC139" s="297">
        <f>Detailed!C138</f>
        <v>0</v>
      </c>
      <c r="BD139" s="281">
        <f>Detailed!D138</f>
        <v>0</v>
      </c>
      <c r="BE139" s="282">
        <f>Detailed!E138</f>
        <v>0</v>
      </c>
      <c r="BF139" s="281">
        <f>Detailed!F138</f>
        <v>0</v>
      </c>
      <c r="BG139" s="263">
        <f>Detailed!G138</f>
        <v>0</v>
      </c>
      <c r="BH139" s="281">
        <f>Detailed!H138</f>
        <v>0</v>
      </c>
      <c r="BI139" s="282">
        <f>Detailed!I138</f>
        <v>0</v>
      </c>
      <c r="BJ139" s="281">
        <f>Detailed!J138</f>
        <v>0</v>
      </c>
      <c r="BK139" s="283">
        <f>Detailed!K138</f>
        <v>0</v>
      </c>
      <c r="BL139" s="266">
        <f>Detailed!L138</f>
        <v>0</v>
      </c>
      <c r="BM139" s="267">
        <f>Detailed!M138</f>
        <v>0</v>
      </c>
      <c r="BN139" s="264">
        <f>Detailed!N138</f>
        <v>0</v>
      </c>
      <c r="BO139" s="265">
        <f>Detailed!K138</f>
        <v>0</v>
      </c>
      <c r="BQ139" s="57"/>
      <c r="BS139" s="57"/>
      <c r="BU139" s="57"/>
      <c r="BW139" s="57"/>
      <c r="BY139" s="57"/>
      <c r="BZ139" s="11"/>
      <c r="CA139" s="57"/>
      <c r="CC139" s="57"/>
      <c r="CE139" s="57"/>
      <c r="CG139" s="57"/>
      <c r="CI139" s="57"/>
      <c r="CJ139" s="57"/>
      <c r="CK139" s="57"/>
      <c r="CL139" s="57"/>
      <c r="CM139" s="57"/>
      <c r="CN139" s="57"/>
      <c r="CO139" s="57"/>
      <c r="CP139" s="57"/>
      <c r="CQ139" s="57"/>
      <c r="CS139" s="57"/>
      <c r="CU139" s="57"/>
      <c r="CW139" s="57"/>
      <c r="CY139" s="57"/>
      <c r="DA139" s="57"/>
      <c r="DC139" s="57"/>
      <c r="DE139" s="57"/>
      <c r="DG139" s="57"/>
      <c r="DI139" s="57"/>
      <c r="DK139" s="57"/>
      <c r="DM139" s="57"/>
      <c r="DO139" s="57"/>
      <c r="DQ139" s="57"/>
      <c r="DS139" s="57"/>
      <c r="DU139" s="57"/>
      <c r="DW139" s="57"/>
      <c r="DY139" s="57"/>
      <c r="EA139" s="57"/>
      <c r="EC139" s="57"/>
      <c r="EE139" s="57"/>
      <c r="EG139" s="57"/>
      <c r="EI139" s="57"/>
      <c r="EK139" s="57"/>
      <c r="EM139" s="57"/>
      <c r="EO139" s="57"/>
      <c r="EQ139" s="57"/>
      <c r="ES139" s="57"/>
      <c r="EU139" s="57"/>
      <c r="EW139" s="57"/>
      <c r="EY139" s="57"/>
      <c r="FA139" s="57"/>
      <c r="FC139" s="57"/>
      <c r="FE139" s="57"/>
      <c r="FG139" s="57"/>
      <c r="FI139" s="57"/>
      <c r="FK139" s="57"/>
    </row>
    <row r="140" spans="1:167" ht="128.25" customHeight="1" thickBot="1">
      <c r="A140" s="193" t="s">
        <v>473</v>
      </c>
      <c r="B140" s="197">
        <f t="shared" si="59"/>
        <v>1</v>
      </c>
      <c r="C140" s="71">
        <f t="shared" si="69"/>
        <v>1</v>
      </c>
      <c r="D140" s="182">
        <v>1</v>
      </c>
      <c r="E140" s="136">
        <v>0</v>
      </c>
      <c r="F140" s="136">
        <v>0</v>
      </c>
      <c r="G140" s="136">
        <f t="shared" si="60"/>
        <v>0</v>
      </c>
      <c r="H140" s="180">
        <v>1</v>
      </c>
      <c r="I140" s="136">
        <v>0</v>
      </c>
      <c r="J140" s="180">
        <v>1</v>
      </c>
      <c r="K140" s="184">
        <v>1</v>
      </c>
      <c r="L140" s="143" t="s">
        <v>596</v>
      </c>
      <c r="M140" s="230">
        <v>0</v>
      </c>
      <c r="N140" s="144" t="s">
        <v>597</v>
      </c>
      <c r="O140" s="230">
        <v>0</v>
      </c>
      <c r="P140" s="166">
        <f t="shared" si="70"/>
        <v>0</v>
      </c>
      <c r="Q140" s="166">
        <f t="shared" si="71"/>
        <v>0</v>
      </c>
      <c r="R140" s="166">
        <f t="shared" si="72"/>
        <v>0</v>
      </c>
      <c r="S140" s="166">
        <f t="shared" si="61"/>
        <v>1</v>
      </c>
      <c r="T140" s="370">
        <f t="shared" si="62"/>
        <v>1</v>
      </c>
      <c r="U140" s="370">
        <f t="shared" si="73"/>
        <v>0</v>
      </c>
      <c r="V140" s="370">
        <f t="shared" si="74"/>
        <v>0</v>
      </c>
      <c r="W140" s="370">
        <f t="shared" si="75"/>
        <v>1</v>
      </c>
      <c r="X140" s="166">
        <f t="shared" si="76"/>
        <v>1</v>
      </c>
      <c r="Y140" s="163">
        <v>0</v>
      </c>
      <c r="Z140" s="136">
        <v>0</v>
      </c>
      <c r="AA140" s="136">
        <v>0</v>
      </c>
      <c r="AB140" s="136">
        <v>0</v>
      </c>
      <c r="AC140" s="136">
        <v>0</v>
      </c>
      <c r="AD140" s="136">
        <v>0</v>
      </c>
      <c r="AE140" s="136">
        <v>0</v>
      </c>
      <c r="AF140" s="184">
        <v>1</v>
      </c>
      <c r="AG140" s="155"/>
      <c r="AH140" s="155"/>
      <c r="AI140" s="137">
        <v>0</v>
      </c>
      <c r="AJ140" s="135">
        <f t="shared" si="63"/>
        <v>0</v>
      </c>
      <c r="AK140" s="135">
        <f t="shared" si="64"/>
        <v>0</v>
      </c>
      <c r="AL140" s="135">
        <f t="shared" si="77"/>
        <v>0</v>
      </c>
      <c r="AM140" s="135">
        <f t="shared" si="65"/>
        <v>0</v>
      </c>
      <c r="AN140" s="135">
        <f t="shared" si="58"/>
        <v>0</v>
      </c>
      <c r="AO140" s="135">
        <f t="shared" si="66"/>
        <v>0</v>
      </c>
      <c r="AP140" s="135">
        <f t="shared" si="67"/>
        <v>0</v>
      </c>
      <c r="AQ140" s="135">
        <f t="shared" si="51"/>
        <v>0</v>
      </c>
      <c r="AR140" s="135">
        <f t="shared" si="52"/>
        <v>0</v>
      </c>
      <c r="AS140" s="135">
        <f t="shared" si="68"/>
        <v>0</v>
      </c>
      <c r="AT140" s="163">
        <v>0</v>
      </c>
      <c r="AU140" s="137">
        <v>0</v>
      </c>
      <c r="AV140" s="136">
        <v>0</v>
      </c>
      <c r="AW140" s="136">
        <v>0</v>
      </c>
      <c r="AX140" s="136">
        <v>0</v>
      </c>
      <c r="AY140" s="136">
        <v>0</v>
      </c>
      <c r="AZ140" s="136">
        <v>0</v>
      </c>
      <c r="BA140" s="138">
        <v>0</v>
      </c>
      <c r="BB140" s="280">
        <f>Detailed!B139</f>
        <v>0</v>
      </c>
      <c r="BC140" s="297">
        <f>Detailed!C139</f>
        <v>0</v>
      </c>
      <c r="BD140" s="281">
        <f>Detailed!D139</f>
        <v>0</v>
      </c>
      <c r="BE140" s="282">
        <f>Detailed!E139</f>
        <v>0</v>
      </c>
      <c r="BF140" s="281">
        <f>Detailed!F139</f>
        <v>0</v>
      </c>
      <c r="BG140" s="263">
        <f>Detailed!G139</f>
        <v>0</v>
      </c>
      <c r="BH140" s="281">
        <f>Detailed!H139</f>
        <v>0</v>
      </c>
      <c r="BI140" s="282">
        <f>Detailed!I139</f>
        <v>0</v>
      </c>
      <c r="BJ140" s="281">
        <f>Detailed!J139</f>
        <v>0</v>
      </c>
      <c r="BK140" s="283">
        <f>Detailed!K139</f>
        <v>0</v>
      </c>
      <c r="BL140" s="266">
        <f>Detailed!L139</f>
        <v>0</v>
      </c>
      <c r="BM140" s="267">
        <f>Detailed!M139</f>
        <v>0</v>
      </c>
      <c r="BN140" s="264">
        <f>Detailed!N139</f>
        <v>0</v>
      </c>
      <c r="BO140" s="265">
        <f>Detailed!K139</f>
        <v>0</v>
      </c>
      <c r="BQ140" s="57"/>
      <c r="BS140" s="57"/>
      <c r="BU140" s="57"/>
      <c r="BW140" s="57"/>
      <c r="BY140" s="57"/>
      <c r="BZ140" s="11"/>
      <c r="CA140" s="57"/>
      <c r="CC140" s="57"/>
      <c r="CE140" s="57"/>
      <c r="CG140" s="57"/>
      <c r="CI140" s="57"/>
      <c r="CJ140" s="57"/>
      <c r="CK140" s="57"/>
      <c r="CL140" s="57"/>
      <c r="CM140" s="57"/>
      <c r="CN140" s="57"/>
      <c r="CO140" s="57"/>
      <c r="CP140" s="57"/>
      <c r="CQ140" s="57"/>
      <c r="CS140" s="57"/>
      <c r="CU140" s="57"/>
      <c r="CW140" s="57"/>
      <c r="CY140" s="57"/>
      <c r="DA140" s="57"/>
      <c r="DC140" s="57"/>
      <c r="DE140" s="57"/>
      <c r="DG140" s="57"/>
      <c r="DI140" s="57"/>
      <c r="DK140" s="57"/>
      <c r="DM140" s="57"/>
      <c r="DO140" s="57"/>
      <c r="DQ140" s="57"/>
      <c r="DS140" s="57"/>
      <c r="DU140" s="57"/>
      <c r="DW140" s="57"/>
      <c r="DY140" s="57"/>
      <c r="EA140" s="57"/>
      <c r="EC140" s="57"/>
      <c r="EE140" s="57"/>
      <c r="EG140" s="57"/>
      <c r="EI140" s="57"/>
      <c r="EK140" s="57"/>
      <c r="EM140" s="57"/>
      <c r="EO140" s="57"/>
      <c r="EQ140" s="57"/>
      <c r="ES140" s="57"/>
      <c r="EU140" s="57"/>
      <c r="EW140" s="57"/>
      <c r="EY140" s="57"/>
      <c r="FA140" s="57"/>
      <c r="FC140" s="57"/>
      <c r="FE140" s="57"/>
      <c r="FG140" s="57"/>
      <c r="FI140" s="57"/>
      <c r="FK140" s="57"/>
    </row>
    <row r="141" spans="1:167" ht="203.25" customHeight="1" thickBot="1">
      <c r="A141" s="193" t="s">
        <v>475</v>
      </c>
      <c r="B141" s="197">
        <f t="shared" si="59"/>
        <v>1</v>
      </c>
      <c r="C141" s="71">
        <f t="shared" si="69"/>
        <v>1</v>
      </c>
      <c r="D141" s="182">
        <v>1</v>
      </c>
      <c r="E141" s="136">
        <v>0</v>
      </c>
      <c r="F141" s="136">
        <v>0</v>
      </c>
      <c r="G141" s="136">
        <f t="shared" si="60"/>
        <v>0</v>
      </c>
      <c r="H141" s="180">
        <v>1</v>
      </c>
      <c r="I141" s="180">
        <v>1</v>
      </c>
      <c r="J141" s="180">
        <v>1</v>
      </c>
      <c r="K141" s="138">
        <v>0</v>
      </c>
      <c r="L141" s="143" t="s">
        <v>598</v>
      </c>
      <c r="M141" s="230">
        <v>0</v>
      </c>
      <c r="N141" s="183"/>
      <c r="O141" s="358">
        <v>0</v>
      </c>
      <c r="P141" s="166">
        <f t="shared" si="70"/>
        <v>0</v>
      </c>
      <c r="Q141" s="166">
        <f t="shared" si="71"/>
        <v>0</v>
      </c>
      <c r="R141" s="166">
        <f t="shared" si="72"/>
        <v>0</v>
      </c>
      <c r="S141" s="166">
        <f t="shared" si="61"/>
        <v>1</v>
      </c>
      <c r="T141" s="370">
        <f t="shared" si="62"/>
        <v>1</v>
      </c>
      <c r="U141" s="370">
        <f t="shared" si="73"/>
        <v>1</v>
      </c>
      <c r="V141" s="370">
        <f t="shared" si="74"/>
        <v>0</v>
      </c>
      <c r="W141" s="370">
        <f t="shared" si="75"/>
        <v>0</v>
      </c>
      <c r="X141" s="166">
        <f t="shared" si="76"/>
        <v>0</v>
      </c>
      <c r="Y141" s="163">
        <v>0</v>
      </c>
      <c r="Z141" s="136">
        <v>0</v>
      </c>
      <c r="AA141" s="136">
        <v>0</v>
      </c>
      <c r="AB141" s="136">
        <v>0</v>
      </c>
      <c r="AC141" s="136">
        <v>0</v>
      </c>
      <c r="AD141" s="136">
        <v>0</v>
      </c>
      <c r="AE141" s="136">
        <v>0</v>
      </c>
      <c r="AF141" s="184">
        <v>1</v>
      </c>
      <c r="AG141" s="155"/>
      <c r="AH141" s="155"/>
      <c r="AI141" s="137">
        <v>0</v>
      </c>
      <c r="AJ141" s="135">
        <f t="shared" si="63"/>
        <v>0</v>
      </c>
      <c r="AK141" s="135">
        <f t="shared" si="64"/>
        <v>0</v>
      </c>
      <c r="AL141" s="135">
        <f t="shared" si="77"/>
        <v>0</v>
      </c>
      <c r="AM141" s="135">
        <f t="shared" si="65"/>
        <v>0</v>
      </c>
      <c r="AN141" s="135">
        <f t="shared" si="58"/>
        <v>0</v>
      </c>
      <c r="AO141" s="135">
        <f t="shared" si="66"/>
        <v>0</v>
      </c>
      <c r="AP141" s="135">
        <f t="shared" si="67"/>
        <v>0</v>
      </c>
      <c r="AQ141" s="135">
        <f t="shared" si="51"/>
        <v>0</v>
      </c>
      <c r="AR141" s="135">
        <f t="shared" si="52"/>
        <v>0</v>
      </c>
      <c r="AS141" s="135">
        <f t="shared" si="68"/>
        <v>0</v>
      </c>
      <c r="AT141" s="163">
        <v>0</v>
      </c>
      <c r="AU141" s="137">
        <v>0</v>
      </c>
      <c r="AV141" s="136">
        <v>0</v>
      </c>
      <c r="AW141" s="136">
        <v>0</v>
      </c>
      <c r="AX141" s="136">
        <v>0</v>
      </c>
      <c r="AY141" s="136">
        <v>0</v>
      </c>
      <c r="AZ141" s="136">
        <v>0</v>
      </c>
      <c r="BA141" s="138">
        <v>0</v>
      </c>
      <c r="BB141" s="280">
        <f>Detailed!B140</f>
        <v>0</v>
      </c>
      <c r="BC141" s="297">
        <f>Detailed!C140</f>
        <v>0</v>
      </c>
      <c r="BD141" s="281">
        <f>Detailed!D140</f>
        <v>0</v>
      </c>
      <c r="BE141" s="282">
        <f>Detailed!E140</f>
        <v>0</v>
      </c>
      <c r="BF141" s="281">
        <f>Detailed!F140</f>
        <v>0</v>
      </c>
      <c r="BG141" s="263">
        <f>Detailed!G140</f>
        <v>0</v>
      </c>
      <c r="BH141" s="281">
        <f>Detailed!H140</f>
        <v>0</v>
      </c>
      <c r="BI141" s="282">
        <f>Detailed!I140</f>
        <v>0</v>
      </c>
      <c r="BJ141" s="281">
        <f>Detailed!J140</f>
        <v>0</v>
      </c>
      <c r="BK141" s="283">
        <f>Detailed!K140</f>
        <v>0</v>
      </c>
      <c r="BL141" s="266">
        <f>Detailed!L140</f>
        <v>0</v>
      </c>
      <c r="BM141" s="267">
        <f>Detailed!M140</f>
        <v>0</v>
      </c>
      <c r="BN141" s="264">
        <f>Detailed!N140</f>
        <v>0</v>
      </c>
      <c r="BO141" s="265">
        <f>Detailed!K140</f>
        <v>0</v>
      </c>
      <c r="BQ141" s="57"/>
      <c r="BS141" s="57"/>
      <c r="BU141" s="57"/>
      <c r="BW141" s="57"/>
      <c r="BY141" s="57"/>
      <c r="BZ141" s="11"/>
      <c r="CA141" s="57"/>
      <c r="CC141" s="57"/>
      <c r="CE141" s="57"/>
      <c r="CG141" s="57"/>
      <c r="CI141" s="57"/>
      <c r="CJ141" s="57"/>
      <c r="CK141" s="57"/>
      <c r="CL141" s="57"/>
      <c r="CM141" s="57"/>
      <c r="CN141" s="57"/>
      <c r="CO141" s="57"/>
      <c r="CP141" s="57"/>
      <c r="CQ141" s="57"/>
      <c r="CS141" s="57"/>
      <c r="CU141" s="57"/>
      <c r="CW141" s="57"/>
      <c r="CY141" s="57"/>
      <c r="DA141" s="57"/>
      <c r="DC141" s="57"/>
      <c r="DE141" s="57"/>
      <c r="DG141" s="57"/>
      <c r="DI141" s="57"/>
      <c r="DK141" s="57"/>
      <c r="DM141" s="57"/>
      <c r="DO141" s="57"/>
      <c r="DQ141" s="57"/>
      <c r="DS141" s="57"/>
      <c r="DU141" s="57"/>
      <c r="DW141" s="57"/>
      <c r="DY141" s="57"/>
      <c r="EA141" s="57"/>
      <c r="EC141" s="57"/>
      <c r="EE141" s="57"/>
      <c r="EG141" s="57"/>
      <c r="EI141" s="57"/>
      <c r="EK141" s="57"/>
      <c r="EM141" s="57"/>
      <c r="EO141" s="57"/>
      <c r="EQ141" s="57"/>
      <c r="ES141" s="57"/>
      <c r="EU141" s="57"/>
      <c r="EW141" s="57"/>
      <c r="EY141" s="57"/>
      <c r="FA141" s="57"/>
      <c r="FC141" s="57"/>
      <c r="FE141" s="57"/>
      <c r="FG141" s="57"/>
      <c r="FI141" s="57"/>
      <c r="FK141" s="57"/>
    </row>
    <row r="142" spans="1:167" ht="348" customHeight="1" thickBot="1">
      <c r="A142" s="193" t="s">
        <v>477</v>
      </c>
      <c r="B142" s="197">
        <f t="shared" si="59"/>
        <v>1</v>
      </c>
      <c r="C142" s="71">
        <f t="shared" si="69"/>
        <v>1</v>
      </c>
      <c r="D142" s="163">
        <v>0</v>
      </c>
      <c r="E142" s="136">
        <v>0</v>
      </c>
      <c r="F142" s="180">
        <v>1</v>
      </c>
      <c r="G142" s="136">
        <f t="shared" si="60"/>
        <v>0</v>
      </c>
      <c r="H142" s="136">
        <v>0</v>
      </c>
      <c r="I142" s="180">
        <v>1</v>
      </c>
      <c r="J142" s="180">
        <v>1</v>
      </c>
      <c r="K142" s="184">
        <v>1</v>
      </c>
      <c r="L142" s="143" t="s">
        <v>599</v>
      </c>
      <c r="M142" s="230">
        <v>0</v>
      </c>
      <c r="N142" s="183" t="s">
        <v>600</v>
      </c>
      <c r="O142" s="358">
        <v>0</v>
      </c>
      <c r="P142" s="166">
        <f t="shared" si="70"/>
        <v>0</v>
      </c>
      <c r="Q142" s="166">
        <f t="shared" si="71"/>
        <v>0</v>
      </c>
      <c r="R142" s="166">
        <f t="shared" si="72"/>
        <v>0</v>
      </c>
      <c r="S142" s="166">
        <f t="shared" si="61"/>
        <v>1</v>
      </c>
      <c r="T142" s="370">
        <f t="shared" si="62"/>
        <v>1</v>
      </c>
      <c r="U142" s="370">
        <f t="shared" si="73"/>
        <v>0</v>
      </c>
      <c r="V142" s="370">
        <f t="shared" si="74"/>
        <v>0</v>
      </c>
      <c r="W142" s="370">
        <f t="shared" si="75"/>
        <v>1</v>
      </c>
      <c r="X142" s="166">
        <f t="shared" si="76"/>
        <v>1</v>
      </c>
      <c r="Y142" s="163">
        <v>1</v>
      </c>
      <c r="Z142" s="136">
        <v>0</v>
      </c>
      <c r="AA142" s="136">
        <v>0</v>
      </c>
      <c r="AB142" s="136">
        <v>0</v>
      </c>
      <c r="AC142" s="136">
        <v>1</v>
      </c>
      <c r="AD142" s="136">
        <v>1</v>
      </c>
      <c r="AE142" s="136">
        <v>0</v>
      </c>
      <c r="AF142" s="138">
        <v>0</v>
      </c>
      <c r="AG142" s="155"/>
      <c r="AH142" s="155"/>
      <c r="AI142" s="137">
        <v>0</v>
      </c>
      <c r="AJ142" s="135">
        <f t="shared" si="63"/>
        <v>0</v>
      </c>
      <c r="AK142" s="135">
        <f t="shared" si="64"/>
        <v>0</v>
      </c>
      <c r="AL142" s="135">
        <f t="shared" si="77"/>
        <v>0</v>
      </c>
      <c r="AM142" s="135">
        <f t="shared" si="65"/>
        <v>0</v>
      </c>
      <c r="AN142" s="135">
        <f t="shared" si="58"/>
        <v>0</v>
      </c>
      <c r="AO142" s="135">
        <f t="shared" si="66"/>
        <v>0</v>
      </c>
      <c r="AP142" s="135">
        <f t="shared" si="67"/>
        <v>0</v>
      </c>
      <c r="AQ142" s="135">
        <f t="shared" si="51"/>
        <v>0</v>
      </c>
      <c r="AR142" s="135">
        <f t="shared" si="52"/>
        <v>0</v>
      </c>
      <c r="AS142" s="135">
        <f t="shared" si="68"/>
        <v>0</v>
      </c>
      <c r="AT142" s="163">
        <v>0</v>
      </c>
      <c r="AU142" s="137">
        <v>0</v>
      </c>
      <c r="AV142" s="136">
        <v>0</v>
      </c>
      <c r="AW142" s="136">
        <v>0</v>
      </c>
      <c r="AX142" s="136">
        <v>0</v>
      </c>
      <c r="AY142" s="136">
        <v>0</v>
      </c>
      <c r="AZ142" s="136">
        <v>0</v>
      </c>
      <c r="BA142" s="138">
        <v>0</v>
      </c>
      <c r="BB142" s="280">
        <f>Detailed!B141</f>
        <v>0</v>
      </c>
      <c r="BC142" s="297">
        <f>Detailed!C141</f>
        <v>0</v>
      </c>
      <c r="BD142" s="281">
        <f>Detailed!D141</f>
        <v>0</v>
      </c>
      <c r="BE142" s="282">
        <f>Detailed!E141</f>
        <v>0</v>
      </c>
      <c r="BF142" s="281">
        <f>Detailed!F141</f>
        <v>0</v>
      </c>
      <c r="BG142" s="263">
        <f>Detailed!G141</f>
        <v>0</v>
      </c>
      <c r="BH142" s="281">
        <f>Detailed!H141</f>
        <v>0</v>
      </c>
      <c r="BI142" s="282">
        <f>Detailed!I141</f>
        <v>0</v>
      </c>
      <c r="BJ142" s="281">
        <f>Detailed!J141</f>
        <v>0</v>
      </c>
      <c r="BK142" s="283">
        <f>Detailed!K141</f>
        <v>0</v>
      </c>
      <c r="BL142" s="266">
        <f>Detailed!L141</f>
        <v>0</v>
      </c>
      <c r="BM142" s="267">
        <f>Detailed!M141</f>
        <v>0</v>
      </c>
      <c r="BN142" s="264">
        <f>Detailed!N141</f>
        <v>0</v>
      </c>
      <c r="BO142" s="265">
        <f>Detailed!K141</f>
        <v>0</v>
      </c>
      <c r="BQ142" s="57"/>
      <c r="BS142" s="57"/>
      <c r="BU142" s="57"/>
      <c r="BW142" s="57"/>
      <c r="BY142" s="57"/>
      <c r="BZ142" s="11"/>
      <c r="CA142" s="57"/>
      <c r="CC142" s="57"/>
      <c r="CE142" s="57"/>
      <c r="CG142" s="57"/>
      <c r="CI142" s="57"/>
      <c r="CJ142" s="57"/>
      <c r="CK142" s="57"/>
      <c r="CL142" s="57"/>
      <c r="CM142" s="57"/>
      <c r="CN142" s="57"/>
      <c r="CO142" s="57"/>
      <c r="CP142" s="57"/>
      <c r="CQ142" s="57"/>
      <c r="CS142" s="57"/>
      <c r="CU142" s="57"/>
      <c r="CW142" s="57"/>
      <c r="CY142" s="57"/>
      <c r="DA142" s="57"/>
      <c r="DC142" s="57"/>
      <c r="DE142" s="57"/>
      <c r="DG142" s="57"/>
      <c r="DI142" s="57"/>
      <c r="DK142" s="57"/>
      <c r="DM142" s="57"/>
      <c r="DO142" s="57"/>
      <c r="DQ142" s="57"/>
      <c r="DS142" s="57"/>
      <c r="DU142" s="57"/>
      <c r="DW142" s="57"/>
      <c r="DY142" s="57"/>
      <c r="EA142" s="57"/>
      <c r="EC142" s="57"/>
      <c r="EE142" s="57"/>
      <c r="EG142" s="57"/>
      <c r="EI142" s="57"/>
      <c r="EK142" s="57"/>
      <c r="EM142" s="57"/>
      <c r="EO142" s="57"/>
      <c r="EQ142" s="57"/>
      <c r="ES142" s="57"/>
      <c r="EU142" s="57"/>
      <c r="EW142" s="57"/>
      <c r="EY142" s="57"/>
      <c r="FA142" s="57"/>
      <c r="FC142" s="57"/>
      <c r="FE142" s="57"/>
      <c r="FG142" s="57"/>
      <c r="FI142" s="57"/>
      <c r="FK142" s="57"/>
    </row>
    <row r="143" spans="1:167" ht="132.75" customHeight="1" thickBot="1">
      <c r="A143" s="193" t="s">
        <v>479</v>
      </c>
      <c r="B143" s="197">
        <f t="shared" si="59"/>
        <v>1</v>
      </c>
      <c r="C143" s="71">
        <f t="shared" si="69"/>
        <v>1</v>
      </c>
      <c r="D143" s="182">
        <v>1</v>
      </c>
      <c r="E143" s="136">
        <v>0</v>
      </c>
      <c r="F143" s="136">
        <v>0</v>
      </c>
      <c r="G143" s="136">
        <f t="shared" si="60"/>
        <v>0</v>
      </c>
      <c r="H143" s="136">
        <v>0</v>
      </c>
      <c r="I143" s="180">
        <v>1</v>
      </c>
      <c r="J143" s="180">
        <v>1</v>
      </c>
      <c r="K143" s="184">
        <v>1</v>
      </c>
      <c r="L143" s="143" t="s">
        <v>601</v>
      </c>
      <c r="M143" s="230">
        <v>0</v>
      </c>
      <c r="N143" s="144" t="s">
        <v>602</v>
      </c>
      <c r="O143" s="230">
        <v>0</v>
      </c>
      <c r="P143" s="166">
        <f t="shared" si="70"/>
        <v>0</v>
      </c>
      <c r="Q143" s="166">
        <f t="shared" si="71"/>
        <v>0</v>
      </c>
      <c r="R143" s="166">
        <f t="shared" si="72"/>
        <v>0</v>
      </c>
      <c r="S143" s="166">
        <f t="shared" si="61"/>
        <v>1</v>
      </c>
      <c r="T143" s="370">
        <f t="shared" si="62"/>
        <v>1</v>
      </c>
      <c r="U143" s="370">
        <f t="shared" si="73"/>
        <v>0</v>
      </c>
      <c r="V143" s="370">
        <f t="shared" si="74"/>
        <v>0</v>
      </c>
      <c r="W143" s="370">
        <f t="shared" si="75"/>
        <v>1</v>
      </c>
      <c r="X143" s="166">
        <f t="shared" si="76"/>
        <v>1</v>
      </c>
      <c r="Y143" s="163">
        <v>0</v>
      </c>
      <c r="Z143" s="136">
        <v>0</v>
      </c>
      <c r="AA143" s="136">
        <v>0</v>
      </c>
      <c r="AB143" s="136">
        <v>0</v>
      </c>
      <c r="AC143" s="136">
        <v>0</v>
      </c>
      <c r="AD143" s="136">
        <v>0</v>
      </c>
      <c r="AE143" s="136">
        <v>0</v>
      </c>
      <c r="AF143" s="138">
        <v>0</v>
      </c>
      <c r="AG143" s="155"/>
      <c r="AH143" s="155"/>
      <c r="AI143" s="137">
        <v>0</v>
      </c>
      <c r="AJ143" s="135">
        <f t="shared" si="63"/>
        <v>0</v>
      </c>
      <c r="AK143" s="135">
        <f t="shared" si="64"/>
        <v>0</v>
      </c>
      <c r="AL143" s="135">
        <f t="shared" si="77"/>
        <v>0</v>
      </c>
      <c r="AM143" s="135">
        <f t="shared" si="65"/>
        <v>0</v>
      </c>
      <c r="AN143" s="135">
        <f t="shared" si="58"/>
        <v>0</v>
      </c>
      <c r="AO143" s="135">
        <f t="shared" si="66"/>
        <v>0</v>
      </c>
      <c r="AP143" s="135">
        <f t="shared" si="67"/>
        <v>0</v>
      </c>
      <c r="AQ143" s="135">
        <f t="shared" si="51"/>
        <v>0</v>
      </c>
      <c r="AR143" s="135">
        <f t="shared" si="52"/>
        <v>0</v>
      </c>
      <c r="AS143" s="135">
        <f t="shared" si="68"/>
        <v>0</v>
      </c>
      <c r="AT143" s="163">
        <v>0</v>
      </c>
      <c r="AU143" s="137">
        <v>0</v>
      </c>
      <c r="AV143" s="136">
        <v>0</v>
      </c>
      <c r="AW143" s="136">
        <v>0</v>
      </c>
      <c r="AX143" s="136">
        <v>0</v>
      </c>
      <c r="AY143" s="136">
        <v>0</v>
      </c>
      <c r="AZ143" s="136">
        <v>0</v>
      </c>
      <c r="BA143" s="138">
        <v>0</v>
      </c>
      <c r="BB143" s="280">
        <f>Detailed!B142</f>
        <v>0</v>
      </c>
      <c r="BC143" s="297">
        <f>Detailed!C142</f>
        <v>0</v>
      </c>
      <c r="BD143" s="281">
        <f>Detailed!D142</f>
        <v>0</v>
      </c>
      <c r="BE143" s="282">
        <f>Detailed!E142</f>
        <v>0</v>
      </c>
      <c r="BF143" s="281">
        <f>Detailed!F142</f>
        <v>0</v>
      </c>
      <c r="BG143" s="263">
        <f>Detailed!G142</f>
        <v>0</v>
      </c>
      <c r="BH143" s="281">
        <f>Detailed!H142</f>
        <v>0</v>
      </c>
      <c r="BI143" s="282">
        <f>Detailed!I142</f>
        <v>0</v>
      </c>
      <c r="BJ143" s="281">
        <f>Detailed!J142</f>
        <v>0</v>
      </c>
      <c r="BK143" s="283">
        <f>Detailed!K142</f>
        <v>0</v>
      </c>
      <c r="BL143" s="266">
        <f>Detailed!L142</f>
        <v>0</v>
      </c>
      <c r="BM143" s="267">
        <f>Detailed!M142</f>
        <v>0</v>
      </c>
      <c r="BN143" s="264">
        <f>Detailed!N142</f>
        <v>0</v>
      </c>
      <c r="BO143" s="265">
        <f>Detailed!K142</f>
        <v>0</v>
      </c>
      <c r="BQ143" s="57"/>
      <c r="BS143" s="57"/>
      <c r="BU143" s="57"/>
      <c r="BW143" s="57"/>
      <c r="BY143" s="57"/>
      <c r="BZ143" s="11"/>
      <c r="CA143" s="57"/>
      <c r="CC143" s="57"/>
      <c r="CE143" s="57"/>
      <c r="CG143" s="57"/>
      <c r="CI143" s="57"/>
      <c r="CJ143" s="57"/>
      <c r="CK143" s="57"/>
      <c r="CL143" s="57"/>
      <c r="CM143" s="57"/>
      <c r="CN143" s="57"/>
      <c r="CO143" s="57"/>
      <c r="CP143" s="57"/>
      <c r="CQ143" s="57"/>
      <c r="CS143" s="57"/>
      <c r="CU143" s="57"/>
      <c r="CW143" s="57"/>
      <c r="CY143" s="57"/>
      <c r="DA143" s="57"/>
      <c r="DC143" s="57"/>
      <c r="DE143" s="57"/>
      <c r="DG143" s="57"/>
      <c r="DI143" s="57"/>
      <c r="DK143" s="57"/>
      <c r="DM143" s="57"/>
      <c r="DO143" s="57"/>
      <c r="DQ143" s="57"/>
      <c r="DS143" s="57"/>
      <c r="DU143" s="57"/>
      <c r="DW143" s="57"/>
      <c r="DY143" s="57"/>
      <c r="EA143" s="57"/>
      <c r="EC143" s="57"/>
      <c r="EE143" s="57"/>
      <c r="EG143" s="57"/>
      <c r="EI143" s="57"/>
      <c r="EK143" s="57"/>
      <c r="EM143" s="57"/>
      <c r="EO143" s="57"/>
      <c r="EQ143" s="57"/>
      <c r="ES143" s="57"/>
      <c r="EU143" s="57"/>
      <c r="EW143" s="57"/>
      <c r="EY143" s="57"/>
      <c r="FA143" s="57"/>
      <c r="FC143" s="57"/>
      <c r="FE143" s="57"/>
      <c r="FG143" s="57"/>
      <c r="FI143" s="57"/>
      <c r="FK143" s="57"/>
    </row>
    <row r="144" spans="1:167" ht="103.5" customHeight="1" thickBot="1">
      <c r="A144" s="193" t="s">
        <v>481</v>
      </c>
      <c r="B144" s="197">
        <f t="shared" si="59"/>
        <v>0</v>
      </c>
      <c r="C144" s="71">
        <f t="shared" si="69"/>
        <v>0</v>
      </c>
      <c r="D144" s="163">
        <v>0</v>
      </c>
      <c r="E144" s="180">
        <v>1</v>
      </c>
      <c r="F144" s="136">
        <v>0</v>
      </c>
      <c r="G144" s="136">
        <f t="shared" si="60"/>
        <v>0</v>
      </c>
      <c r="H144" s="136">
        <v>0</v>
      </c>
      <c r="I144" s="136">
        <v>0</v>
      </c>
      <c r="J144" s="136">
        <v>0</v>
      </c>
      <c r="K144" s="138">
        <v>0</v>
      </c>
      <c r="L144" s="143" t="s">
        <v>603</v>
      </c>
      <c r="M144" s="230">
        <v>0</v>
      </c>
      <c r="N144" s="186"/>
      <c r="O144" s="358">
        <v>0</v>
      </c>
      <c r="P144" s="166">
        <f t="shared" si="70"/>
        <v>0</v>
      </c>
      <c r="Q144" s="166">
        <f t="shared" si="71"/>
        <v>0</v>
      </c>
      <c r="R144" s="166">
        <f t="shared" si="72"/>
        <v>0</v>
      </c>
      <c r="S144" s="166">
        <f t="shared" si="61"/>
        <v>0</v>
      </c>
      <c r="T144" s="370">
        <f t="shared" si="62"/>
        <v>0</v>
      </c>
      <c r="U144" s="370">
        <f t="shared" si="73"/>
        <v>0</v>
      </c>
      <c r="V144" s="370">
        <f t="shared" si="74"/>
        <v>0</v>
      </c>
      <c r="W144" s="370">
        <f t="shared" si="75"/>
        <v>0</v>
      </c>
      <c r="X144" s="166">
        <f t="shared" si="76"/>
        <v>0</v>
      </c>
      <c r="Y144" s="163">
        <v>0</v>
      </c>
      <c r="Z144" s="136">
        <v>0</v>
      </c>
      <c r="AA144" s="136">
        <v>0</v>
      </c>
      <c r="AB144" s="136">
        <v>0</v>
      </c>
      <c r="AC144" s="136">
        <v>0</v>
      </c>
      <c r="AD144" s="136">
        <v>0</v>
      </c>
      <c r="AE144" s="136">
        <v>0</v>
      </c>
      <c r="AF144" s="138">
        <v>0</v>
      </c>
      <c r="AG144" s="155"/>
      <c r="AH144" s="155"/>
      <c r="AI144" s="137">
        <v>0</v>
      </c>
      <c r="AJ144" s="135">
        <f t="shared" si="63"/>
        <v>0</v>
      </c>
      <c r="AK144" s="135">
        <f t="shared" si="64"/>
        <v>0</v>
      </c>
      <c r="AL144" s="135">
        <f t="shared" si="77"/>
        <v>0</v>
      </c>
      <c r="AM144" s="135">
        <f t="shared" si="65"/>
        <v>0</v>
      </c>
      <c r="AN144" s="135">
        <f t="shared" si="58"/>
        <v>0</v>
      </c>
      <c r="AO144" s="135">
        <f t="shared" si="66"/>
        <v>0</v>
      </c>
      <c r="AP144" s="135">
        <f t="shared" si="67"/>
        <v>0</v>
      </c>
      <c r="AQ144" s="135">
        <f t="shared" si="51"/>
        <v>0</v>
      </c>
      <c r="AR144" s="135">
        <f t="shared" si="52"/>
        <v>0</v>
      </c>
      <c r="AS144" s="135">
        <f t="shared" si="68"/>
        <v>0</v>
      </c>
      <c r="AT144" s="163">
        <v>0</v>
      </c>
      <c r="AU144" s="137">
        <v>0</v>
      </c>
      <c r="AV144" s="136">
        <v>0</v>
      </c>
      <c r="AW144" s="136">
        <v>0</v>
      </c>
      <c r="AX144" s="136">
        <v>0</v>
      </c>
      <c r="AY144" s="136">
        <v>0</v>
      </c>
      <c r="AZ144" s="136">
        <v>0</v>
      </c>
      <c r="BA144" s="138">
        <v>0</v>
      </c>
      <c r="BB144" s="280">
        <f>Detailed!B143</f>
        <v>0</v>
      </c>
      <c r="BC144" s="297">
        <f>Detailed!C143</f>
        <v>0</v>
      </c>
      <c r="BD144" s="281">
        <f>Detailed!D143</f>
        <v>0</v>
      </c>
      <c r="BE144" s="282">
        <f>Detailed!E143</f>
        <v>0</v>
      </c>
      <c r="BF144" s="281">
        <f>Detailed!F143</f>
        <v>0</v>
      </c>
      <c r="BG144" s="263">
        <f>Detailed!G143</f>
        <v>0</v>
      </c>
      <c r="BH144" s="281">
        <f>Detailed!H143</f>
        <v>0</v>
      </c>
      <c r="BI144" s="282">
        <f>Detailed!I143</f>
        <v>0</v>
      </c>
      <c r="BJ144" s="281">
        <f>Detailed!J143</f>
        <v>0</v>
      </c>
      <c r="BK144" s="283">
        <f>Detailed!K143</f>
        <v>0</v>
      </c>
      <c r="BL144" s="266">
        <f>Detailed!L143</f>
        <v>0</v>
      </c>
      <c r="BM144" s="267">
        <f>Detailed!M143</f>
        <v>0</v>
      </c>
      <c r="BN144" s="264">
        <f>Detailed!N143</f>
        <v>0</v>
      </c>
      <c r="BO144" s="265">
        <f>Detailed!K143</f>
        <v>0</v>
      </c>
      <c r="BQ144" s="57"/>
      <c r="BS144" s="57"/>
      <c r="BU144" s="57"/>
      <c r="BW144" s="57"/>
      <c r="BY144" s="57"/>
      <c r="BZ144" s="11"/>
      <c r="CA144" s="57"/>
      <c r="CC144" s="57"/>
      <c r="CE144" s="57"/>
      <c r="CG144" s="57"/>
      <c r="CI144" s="57"/>
      <c r="CJ144" s="57"/>
      <c r="CK144" s="57"/>
      <c r="CL144" s="57"/>
      <c r="CM144" s="57"/>
      <c r="CN144" s="57"/>
      <c r="CO144" s="57"/>
      <c r="CP144" s="57"/>
      <c r="CQ144" s="57"/>
      <c r="CS144" s="57"/>
      <c r="CU144" s="57"/>
      <c r="CW144" s="57"/>
      <c r="CY144" s="57"/>
      <c r="DA144" s="57"/>
      <c r="DC144" s="57"/>
      <c r="DE144" s="57"/>
      <c r="DG144" s="57"/>
      <c r="DI144" s="57"/>
      <c r="DK144" s="57"/>
      <c r="DM144" s="57"/>
      <c r="DO144" s="57"/>
      <c r="DQ144" s="57"/>
      <c r="DS144" s="57"/>
      <c r="DU144" s="57"/>
      <c r="DW144" s="57"/>
      <c r="DY144" s="57"/>
      <c r="EA144" s="57"/>
      <c r="EC144" s="57"/>
      <c r="EE144" s="57"/>
      <c r="EG144" s="57"/>
      <c r="EI144" s="57"/>
      <c r="EK144" s="57"/>
      <c r="EM144" s="57"/>
      <c r="EO144" s="57"/>
      <c r="EQ144" s="57"/>
      <c r="ES144" s="57"/>
      <c r="EU144" s="57"/>
      <c r="EW144" s="57"/>
      <c r="EY144" s="57"/>
      <c r="FA144" s="57"/>
      <c r="FC144" s="57"/>
      <c r="FE144" s="57"/>
      <c r="FG144" s="57"/>
      <c r="FI144" s="57"/>
      <c r="FK144" s="57"/>
    </row>
    <row r="145" spans="1:167" ht="192" thickBot="1">
      <c r="A145" s="193" t="s">
        <v>483</v>
      </c>
      <c r="B145" s="197">
        <f t="shared" si="59"/>
        <v>1</v>
      </c>
      <c r="C145" s="71">
        <f t="shared" si="69"/>
        <v>1</v>
      </c>
      <c r="D145" s="163">
        <v>0</v>
      </c>
      <c r="E145" s="136">
        <v>0</v>
      </c>
      <c r="F145" s="180">
        <v>1</v>
      </c>
      <c r="G145" s="136">
        <f t="shared" si="60"/>
        <v>0</v>
      </c>
      <c r="H145" s="136">
        <v>0</v>
      </c>
      <c r="I145" s="180">
        <v>1</v>
      </c>
      <c r="J145" s="180">
        <v>1</v>
      </c>
      <c r="K145" s="184">
        <v>1</v>
      </c>
      <c r="L145" s="143" t="s">
        <v>604</v>
      </c>
      <c r="M145" s="230"/>
      <c r="N145" s="144" t="s">
        <v>605</v>
      </c>
      <c r="O145" s="230">
        <v>0</v>
      </c>
      <c r="P145" s="166">
        <f t="shared" si="70"/>
        <v>0</v>
      </c>
      <c r="Q145" s="166">
        <f t="shared" si="71"/>
        <v>0</v>
      </c>
      <c r="R145" s="166">
        <f t="shared" si="72"/>
        <v>0</v>
      </c>
      <c r="S145" s="166">
        <f t="shared" si="61"/>
        <v>1</v>
      </c>
      <c r="T145" s="370">
        <f t="shared" si="62"/>
        <v>1</v>
      </c>
      <c r="U145" s="370">
        <f t="shared" si="73"/>
        <v>0</v>
      </c>
      <c r="V145" s="370">
        <f t="shared" si="74"/>
        <v>0</v>
      </c>
      <c r="W145" s="370">
        <f t="shared" si="75"/>
        <v>1</v>
      </c>
      <c r="X145" s="166">
        <f t="shared" si="76"/>
        <v>1</v>
      </c>
      <c r="Y145" s="182">
        <v>1</v>
      </c>
      <c r="Z145" s="136">
        <v>0</v>
      </c>
      <c r="AA145" s="136">
        <v>0</v>
      </c>
      <c r="AB145" s="180">
        <v>1</v>
      </c>
      <c r="AC145" s="136">
        <v>0</v>
      </c>
      <c r="AD145" s="180">
        <v>1</v>
      </c>
      <c r="AE145" s="136">
        <v>0</v>
      </c>
      <c r="AF145" s="138">
        <v>0</v>
      </c>
      <c r="AG145" s="155"/>
      <c r="AH145" s="155"/>
      <c r="AI145" s="137">
        <v>0</v>
      </c>
      <c r="AJ145" s="135">
        <f t="shared" si="63"/>
        <v>0</v>
      </c>
      <c r="AK145" s="135">
        <f t="shared" si="64"/>
        <v>0</v>
      </c>
      <c r="AL145" s="135">
        <f t="shared" si="77"/>
        <v>0</v>
      </c>
      <c r="AM145" s="135">
        <f t="shared" si="65"/>
        <v>0</v>
      </c>
      <c r="AN145" s="135">
        <f t="shared" si="58"/>
        <v>0</v>
      </c>
      <c r="AO145" s="135">
        <f t="shared" si="66"/>
        <v>0</v>
      </c>
      <c r="AP145" s="135">
        <f t="shared" si="67"/>
        <v>0</v>
      </c>
      <c r="AQ145" s="135">
        <f t="shared" si="51"/>
        <v>0</v>
      </c>
      <c r="AR145" s="135">
        <f t="shared" si="52"/>
        <v>0</v>
      </c>
      <c r="AS145" s="135">
        <f t="shared" si="68"/>
        <v>0</v>
      </c>
      <c r="AT145" s="163">
        <v>0</v>
      </c>
      <c r="AU145" s="137">
        <v>0</v>
      </c>
      <c r="AV145" s="136">
        <v>0</v>
      </c>
      <c r="AW145" s="136">
        <v>0</v>
      </c>
      <c r="AX145" s="136">
        <v>0</v>
      </c>
      <c r="AY145" s="136">
        <v>0</v>
      </c>
      <c r="AZ145" s="136">
        <v>0</v>
      </c>
      <c r="BA145" s="138">
        <v>0</v>
      </c>
      <c r="BB145" s="280">
        <f>Detailed!B144</f>
        <v>0</v>
      </c>
      <c r="BC145" s="297">
        <f>Detailed!C144</f>
        <v>0</v>
      </c>
      <c r="BD145" s="281">
        <f>Detailed!D144</f>
        <v>0</v>
      </c>
      <c r="BE145" s="282">
        <f>Detailed!E144</f>
        <v>0</v>
      </c>
      <c r="BF145" s="281">
        <f>Detailed!F144</f>
        <v>0</v>
      </c>
      <c r="BG145" s="263">
        <f>Detailed!G144</f>
        <v>0</v>
      </c>
      <c r="BH145" s="281">
        <f>Detailed!H144</f>
        <v>0</v>
      </c>
      <c r="BI145" s="282">
        <f>Detailed!I144</f>
        <v>0</v>
      </c>
      <c r="BJ145" s="281">
        <f>Detailed!J144</f>
        <v>0</v>
      </c>
      <c r="BK145" s="283">
        <f>Detailed!K144</f>
        <v>0</v>
      </c>
      <c r="BL145" s="266">
        <f>Detailed!L144</f>
        <v>0</v>
      </c>
      <c r="BM145" s="267">
        <f>Detailed!M144</f>
        <v>0</v>
      </c>
      <c r="BN145" s="264">
        <f>Detailed!N144</f>
        <v>0</v>
      </c>
      <c r="BO145" s="265">
        <f>Detailed!K144</f>
        <v>0</v>
      </c>
      <c r="BQ145" s="57"/>
      <c r="BS145" s="57"/>
      <c r="BU145" s="57"/>
      <c r="BW145" s="57"/>
      <c r="BY145" s="57"/>
      <c r="BZ145" s="11"/>
      <c r="CA145" s="57"/>
      <c r="CC145" s="57"/>
      <c r="CE145" s="57"/>
      <c r="CG145" s="57"/>
      <c r="CI145" s="57"/>
      <c r="CJ145" s="57"/>
      <c r="CK145" s="57"/>
      <c r="CL145" s="57"/>
      <c r="CM145" s="57"/>
      <c r="CN145" s="57"/>
      <c r="CO145" s="57"/>
      <c r="CP145" s="57"/>
      <c r="CQ145" s="57"/>
      <c r="CS145" s="57"/>
      <c r="CU145" s="57"/>
      <c r="CW145" s="57"/>
      <c r="CY145" s="57"/>
      <c r="DA145" s="57"/>
      <c r="DC145" s="57"/>
      <c r="DE145" s="57"/>
      <c r="DG145" s="57"/>
      <c r="DI145" s="57"/>
      <c r="DK145" s="57"/>
      <c r="DM145" s="57"/>
      <c r="DO145" s="57"/>
      <c r="DQ145" s="57"/>
      <c r="DS145" s="57"/>
      <c r="DU145" s="57"/>
      <c r="DW145" s="57"/>
      <c r="DY145" s="57"/>
      <c r="EA145" s="57"/>
      <c r="EC145" s="57"/>
      <c r="EE145" s="57"/>
      <c r="EG145" s="57"/>
      <c r="EI145" s="57"/>
      <c r="EK145" s="57"/>
      <c r="EM145" s="57"/>
      <c r="EO145" s="57"/>
      <c r="EQ145" s="57"/>
      <c r="ES145" s="57"/>
      <c r="EU145" s="57"/>
      <c r="EW145" s="57"/>
      <c r="EY145" s="57"/>
      <c r="FA145" s="57"/>
      <c r="FC145" s="57"/>
      <c r="FE145" s="57"/>
      <c r="FG145" s="57"/>
      <c r="FI145" s="57"/>
      <c r="FK145" s="57"/>
    </row>
    <row r="146" spans="1:167" ht="219.75" customHeight="1" thickBot="1">
      <c r="A146" s="193" t="s">
        <v>485</v>
      </c>
      <c r="B146" s="197">
        <f t="shared" si="59"/>
        <v>1</v>
      </c>
      <c r="C146" s="71">
        <f t="shared" si="69"/>
        <v>1</v>
      </c>
      <c r="D146" s="163">
        <v>0</v>
      </c>
      <c r="E146" s="136">
        <v>0</v>
      </c>
      <c r="F146" s="180">
        <v>1</v>
      </c>
      <c r="G146" s="136">
        <f t="shared" si="60"/>
        <v>0</v>
      </c>
      <c r="H146" s="180">
        <v>1</v>
      </c>
      <c r="I146" s="180">
        <v>1</v>
      </c>
      <c r="J146" s="180">
        <v>1</v>
      </c>
      <c r="K146" s="184">
        <v>1</v>
      </c>
      <c r="L146" s="143" t="s">
        <v>606</v>
      </c>
      <c r="M146" s="230">
        <v>1</v>
      </c>
      <c r="N146" s="144" t="s">
        <v>607</v>
      </c>
      <c r="O146" s="230">
        <v>0</v>
      </c>
      <c r="P146" s="166">
        <f t="shared" si="70"/>
        <v>1</v>
      </c>
      <c r="Q146" s="166">
        <f t="shared" si="71"/>
        <v>1</v>
      </c>
      <c r="R146" s="166">
        <f t="shared" si="72"/>
        <v>0</v>
      </c>
      <c r="S146" s="166">
        <f t="shared" si="61"/>
        <v>0</v>
      </c>
      <c r="T146" s="370">
        <f t="shared" si="62"/>
        <v>0</v>
      </c>
      <c r="U146" s="370">
        <f t="shared" si="73"/>
        <v>0</v>
      </c>
      <c r="V146" s="370">
        <f t="shared" si="74"/>
        <v>0</v>
      </c>
      <c r="W146" s="370">
        <f t="shared" si="75"/>
        <v>0</v>
      </c>
      <c r="X146" s="166">
        <f t="shared" si="76"/>
        <v>0</v>
      </c>
      <c r="Y146" s="182">
        <v>1</v>
      </c>
      <c r="Z146" s="180">
        <v>1</v>
      </c>
      <c r="AA146" s="136">
        <v>0</v>
      </c>
      <c r="AB146" s="136">
        <v>0</v>
      </c>
      <c r="AC146" s="180">
        <v>1</v>
      </c>
      <c r="AD146" s="136">
        <v>0</v>
      </c>
      <c r="AE146" s="136">
        <v>0</v>
      </c>
      <c r="AF146" s="184">
        <v>1</v>
      </c>
      <c r="AG146" s="155"/>
      <c r="AH146" s="155"/>
      <c r="AI146" s="137">
        <v>0</v>
      </c>
      <c r="AJ146" s="135">
        <f t="shared" si="63"/>
        <v>0</v>
      </c>
      <c r="AK146" s="135">
        <f t="shared" si="64"/>
        <v>0</v>
      </c>
      <c r="AL146" s="135">
        <f t="shared" si="77"/>
        <v>0</v>
      </c>
      <c r="AM146" s="135">
        <f t="shared" si="65"/>
        <v>0</v>
      </c>
      <c r="AN146" s="135">
        <f t="shared" si="58"/>
        <v>0</v>
      </c>
      <c r="AO146" s="135">
        <f t="shared" si="66"/>
        <v>0</v>
      </c>
      <c r="AP146" s="135">
        <f t="shared" si="67"/>
        <v>0</v>
      </c>
      <c r="AQ146" s="135">
        <f t="shared" si="51"/>
        <v>0</v>
      </c>
      <c r="AR146" s="135">
        <f t="shared" si="52"/>
        <v>0</v>
      </c>
      <c r="AS146" s="135">
        <f t="shared" si="68"/>
        <v>0</v>
      </c>
      <c r="AT146" s="163">
        <v>0</v>
      </c>
      <c r="AU146" s="137">
        <v>0</v>
      </c>
      <c r="AV146" s="136">
        <v>0</v>
      </c>
      <c r="AW146" s="136">
        <v>0</v>
      </c>
      <c r="AX146" s="136">
        <v>0</v>
      </c>
      <c r="AY146" s="136">
        <v>0</v>
      </c>
      <c r="AZ146" s="136">
        <v>0</v>
      </c>
      <c r="BA146" s="138">
        <v>0</v>
      </c>
      <c r="BB146" s="280">
        <f>Detailed!B145</f>
        <v>1000</v>
      </c>
      <c r="BC146" s="297">
        <f>Detailed!C145</f>
        <v>0</v>
      </c>
      <c r="BD146" s="281">
        <f>Detailed!D145</f>
        <v>0</v>
      </c>
      <c r="BE146" s="282">
        <f>Detailed!E145</f>
        <v>0</v>
      </c>
      <c r="BF146" s="281">
        <f>Detailed!F145</f>
        <v>0</v>
      </c>
      <c r="BG146" s="263">
        <f>Detailed!G145</f>
        <v>0</v>
      </c>
      <c r="BH146" s="281">
        <f>Detailed!H145</f>
        <v>1000</v>
      </c>
      <c r="BI146" s="282">
        <f>Detailed!I145</f>
        <v>0</v>
      </c>
      <c r="BJ146" s="281">
        <f>Detailed!J145</f>
        <v>0</v>
      </c>
      <c r="BK146" s="283">
        <f>Detailed!K145</f>
        <v>0</v>
      </c>
      <c r="BL146" s="266">
        <f>Detailed!L145</f>
        <v>0</v>
      </c>
      <c r="BM146" s="267">
        <f>Detailed!M145</f>
        <v>0</v>
      </c>
      <c r="BN146" s="264">
        <f>Detailed!N145</f>
        <v>0</v>
      </c>
      <c r="BO146" s="265">
        <f>Detailed!K145</f>
        <v>0</v>
      </c>
      <c r="BQ146" s="57"/>
      <c r="BS146" s="57"/>
      <c r="BU146" s="57"/>
      <c r="BW146" s="57"/>
      <c r="BY146" s="57"/>
      <c r="BZ146" s="11"/>
      <c r="CA146" s="57"/>
      <c r="CC146" s="57"/>
      <c r="CE146" s="57"/>
      <c r="CG146" s="57"/>
      <c r="CI146" s="57"/>
      <c r="CJ146" s="57"/>
      <c r="CK146" s="57"/>
      <c r="CL146" s="57"/>
      <c r="CM146" s="57"/>
      <c r="CN146" s="57"/>
      <c r="CO146" s="57"/>
      <c r="CP146" s="57"/>
      <c r="CQ146" s="57"/>
      <c r="CS146" s="57"/>
      <c r="CU146" s="57"/>
      <c r="CW146" s="57"/>
      <c r="CY146" s="57"/>
      <c r="DA146" s="57"/>
      <c r="DC146" s="57"/>
      <c r="DE146" s="57"/>
      <c r="DG146" s="57"/>
      <c r="DI146" s="57"/>
      <c r="DK146" s="57"/>
      <c r="DM146" s="57"/>
      <c r="DO146" s="57"/>
      <c r="DQ146" s="57"/>
      <c r="DS146" s="57"/>
      <c r="DU146" s="57"/>
      <c r="DW146" s="57"/>
      <c r="DY146" s="57"/>
      <c r="EA146" s="57"/>
      <c r="EC146" s="57"/>
      <c r="EE146" s="57"/>
      <c r="EG146" s="57"/>
      <c r="EI146" s="57"/>
      <c r="EK146" s="57"/>
      <c r="EM146" s="57"/>
      <c r="EO146" s="57"/>
      <c r="EQ146" s="57"/>
      <c r="ES146" s="57"/>
      <c r="EU146" s="57"/>
      <c r="EW146" s="57"/>
      <c r="EY146" s="57"/>
      <c r="FA146" s="57"/>
      <c r="FC146" s="57"/>
      <c r="FE146" s="57"/>
      <c r="FG146" s="57"/>
      <c r="FI146" s="57"/>
      <c r="FK146" s="57"/>
    </row>
    <row r="147" spans="1:167" ht="138.75" customHeight="1" thickBot="1">
      <c r="A147" s="193" t="s">
        <v>487</v>
      </c>
      <c r="B147" s="197">
        <f t="shared" si="59"/>
        <v>1</v>
      </c>
      <c r="C147" s="71">
        <f t="shared" si="69"/>
        <v>1</v>
      </c>
      <c r="D147" s="163">
        <v>0</v>
      </c>
      <c r="E147" s="136">
        <v>0</v>
      </c>
      <c r="F147" s="180">
        <v>1</v>
      </c>
      <c r="G147" s="136">
        <f t="shared" si="60"/>
        <v>0</v>
      </c>
      <c r="H147" s="136">
        <v>0</v>
      </c>
      <c r="I147" s="180">
        <v>1</v>
      </c>
      <c r="J147" s="180">
        <v>1</v>
      </c>
      <c r="K147" s="184">
        <v>1</v>
      </c>
      <c r="L147" s="143" t="s">
        <v>608</v>
      </c>
      <c r="M147" s="235">
        <v>1</v>
      </c>
      <c r="N147" s="144" t="s">
        <v>609</v>
      </c>
      <c r="O147" s="230">
        <v>0</v>
      </c>
      <c r="P147" s="166">
        <f t="shared" si="70"/>
        <v>1</v>
      </c>
      <c r="Q147" s="166">
        <f t="shared" si="71"/>
        <v>1</v>
      </c>
      <c r="R147" s="166">
        <f t="shared" si="72"/>
        <v>0</v>
      </c>
      <c r="S147" s="166">
        <f t="shared" si="61"/>
        <v>0</v>
      </c>
      <c r="T147" s="370">
        <f t="shared" si="62"/>
        <v>0</v>
      </c>
      <c r="U147" s="370">
        <f t="shared" si="73"/>
        <v>0</v>
      </c>
      <c r="V147" s="370">
        <f t="shared" si="74"/>
        <v>0</v>
      </c>
      <c r="W147" s="370">
        <f t="shared" si="75"/>
        <v>0</v>
      </c>
      <c r="X147" s="166">
        <f t="shared" si="76"/>
        <v>0</v>
      </c>
      <c r="Y147" s="182">
        <v>1</v>
      </c>
      <c r="Z147" s="136">
        <v>0</v>
      </c>
      <c r="AA147" s="136">
        <v>0</v>
      </c>
      <c r="AB147" s="136">
        <v>0</v>
      </c>
      <c r="AC147" s="136">
        <v>0</v>
      </c>
      <c r="AD147" s="180">
        <v>1</v>
      </c>
      <c r="AE147" s="136">
        <v>0</v>
      </c>
      <c r="AF147" s="138">
        <v>0</v>
      </c>
      <c r="AG147" s="155"/>
      <c r="AH147" s="155"/>
      <c r="AI147" s="137">
        <v>0</v>
      </c>
      <c r="AJ147" s="135">
        <f t="shared" si="63"/>
        <v>0</v>
      </c>
      <c r="AK147" s="135">
        <f t="shared" si="64"/>
        <v>0</v>
      </c>
      <c r="AL147" s="135">
        <f t="shared" si="77"/>
        <v>0</v>
      </c>
      <c r="AM147" s="135">
        <f t="shared" si="65"/>
        <v>0</v>
      </c>
      <c r="AN147" s="135">
        <f t="shared" si="58"/>
        <v>0</v>
      </c>
      <c r="AO147" s="135">
        <f t="shared" si="66"/>
        <v>0</v>
      </c>
      <c r="AP147" s="135">
        <f t="shared" si="67"/>
        <v>0</v>
      </c>
      <c r="AQ147" s="135">
        <f t="shared" si="51"/>
        <v>0</v>
      </c>
      <c r="AR147" s="135">
        <f t="shared" si="52"/>
        <v>0</v>
      </c>
      <c r="AS147" s="135">
        <f t="shared" si="68"/>
        <v>0</v>
      </c>
      <c r="AT147" s="163">
        <v>0</v>
      </c>
      <c r="AU147" s="137">
        <v>0</v>
      </c>
      <c r="AV147" s="136">
        <v>0</v>
      </c>
      <c r="AW147" s="136">
        <v>0</v>
      </c>
      <c r="AX147" s="136">
        <v>0</v>
      </c>
      <c r="AY147" s="136">
        <v>0</v>
      </c>
      <c r="AZ147" s="136">
        <v>0</v>
      </c>
      <c r="BA147" s="138">
        <v>0</v>
      </c>
      <c r="BB147" s="280">
        <f>Detailed!B146</f>
        <v>7907950</v>
      </c>
      <c r="BC147" s="297">
        <f>Detailed!C146</f>
        <v>0</v>
      </c>
      <c r="BD147" s="281">
        <f>Detailed!D146</f>
        <v>0</v>
      </c>
      <c r="BE147" s="282">
        <f>Detailed!E146</f>
        <v>0</v>
      </c>
      <c r="BF147" s="281">
        <f>Detailed!F146</f>
        <v>0</v>
      </c>
      <c r="BG147" s="263">
        <f>Detailed!G146</f>
        <v>0</v>
      </c>
      <c r="BH147" s="281">
        <f>Detailed!H146</f>
        <v>7907950</v>
      </c>
      <c r="BI147" s="282">
        <f>Detailed!I146</f>
        <v>0</v>
      </c>
      <c r="BJ147" s="281">
        <f>Detailed!J146</f>
        <v>0</v>
      </c>
      <c r="BK147" s="283">
        <f>Detailed!K146</f>
        <v>0</v>
      </c>
      <c r="BL147" s="266">
        <f>Detailed!L146</f>
        <v>0</v>
      </c>
      <c r="BM147" s="267">
        <f>Detailed!M146</f>
        <v>0</v>
      </c>
      <c r="BN147" s="264">
        <f>Detailed!N146</f>
        <v>0</v>
      </c>
      <c r="BO147" s="265">
        <f>Detailed!K146</f>
        <v>0</v>
      </c>
      <c r="BQ147" s="57"/>
      <c r="BS147" s="57"/>
      <c r="BU147" s="57"/>
      <c r="BW147" s="57"/>
      <c r="BY147" s="57"/>
      <c r="BZ147" s="11"/>
      <c r="CA147" s="57"/>
      <c r="CC147" s="57"/>
      <c r="CE147" s="57"/>
      <c r="CG147" s="57"/>
      <c r="CI147" s="57"/>
      <c r="CJ147" s="57"/>
      <c r="CK147" s="57"/>
      <c r="CL147" s="57"/>
      <c r="CM147" s="57"/>
      <c r="CN147" s="57"/>
      <c r="CO147" s="57"/>
      <c r="CP147" s="57"/>
      <c r="CQ147" s="57"/>
      <c r="CS147" s="57"/>
      <c r="CU147" s="57"/>
      <c r="CW147" s="57"/>
      <c r="CY147" s="57"/>
      <c r="DA147" s="57"/>
      <c r="DC147" s="57"/>
      <c r="DE147" s="57"/>
      <c r="DG147" s="57"/>
      <c r="DI147" s="57"/>
      <c r="DK147" s="57"/>
      <c r="DM147" s="57"/>
      <c r="DO147" s="57"/>
      <c r="DQ147" s="57"/>
      <c r="DS147" s="57"/>
      <c r="DU147" s="57"/>
      <c r="DW147" s="57"/>
      <c r="DY147" s="57"/>
      <c r="EA147" s="57"/>
      <c r="EC147" s="57"/>
      <c r="EE147" s="57"/>
      <c r="EG147" s="57"/>
      <c r="EI147" s="57"/>
      <c r="EK147" s="57"/>
      <c r="EM147" s="57"/>
      <c r="EO147" s="57"/>
      <c r="EQ147" s="57"/>
      <c r="ES147" s="57"/>
      <c r="EU147" s="57"/>
      <c r="EW147" s="57"/>
      <c r="EY147" s="57"/>
      <c r="FA147" s="57"/>
      <c r="FC147" s="57"/>
      <c r="FE147" s="57"/>
      <c r="FG147" s="57"/>
      <c r="FI147" s="57"/>
      <c r="FK147" s="57"/>
    </row>
    <row r="148" spans="1:167" ht="348" customHeight="1" thickBot="1">
      <c r="A148" s="193" t="s">
        <v>489</v>
      </c>
      <c r="B148" s="197">
        <f t="shared" si="59"/>
        <v>1</v>
      </c>
      <c r="C148" s="71">
        <f t="shared" si="69"/>
        <v>1</v>
      </c>
      <c r="D148" s="163">
        <v>0</v>
      </c>
      <c r="E148" s="136">
        <v>0</v>
      </c>
      <c r="F148" s="180">
        <v>1</v>
      </c>
      <c r="G148" s="136">
        <f t="shared" si="60"/>
        <v>0</v>
      </c>
      <c r="H148" s="180">
        <v>1</v>
      </c>
      <c r="I148" s="180">
        <v>1</v>
      </c>
      <c r="J148" s="180">
        <v>1</v>
      </c>
      <c r="K148" s="184">
        <v>1</v>
      </c>
      <c r="L148" s="143" t="s">
        <v>815</v>
      </c>
      <c r="M148" s="230">
        <v>0</v>
      </c>
      <c r="N148" s="144" t="s">
        <v>610</v>
      </c>
      <c r="O148" s="230">
        <v>0</v>
      </c>
      <c r="P148" s="166">
        <f t="shared" si="70"/>
        <v>0</v>
      </c>
      <c r="Q148" s="166">
        <f t="shared" si="71"/>
        <v>0</v>
      </c>
      <c r="R148" s="166">
        <f t="shared" si="72"/>
        <v>0</v>
      </c>
      <c r="S148" s="166">
        <f t="shared" si="61"/>
        <v>1</v>
      </c>
      <c r="T148" s="370">
        <f t="shared" si="62"/>
        <v>1</v>
      </c>
      <c r="U148" s="370">
        <f t="shared" si="73"/>
        <v>0</v>
      </c>
      <c r="V148" s="370">
        <f t="shared" si="74"/>
        <v>0</v>
      </c>
      <c r="W148" s="370">
        <f t="shared" si="75"/>
        <v>1</v>
      </c>
      <c r="X148" s="166">
        <f t="shared" si="76"/>
        <v>1</v>
      </c>
      <c r="Y148" s="163">
        <v>0</v>
      </c>
      <c r="Z148" s="180">
        <v>1</v>
      </c>
      <c r="AA148" s="136">
        <v>0</v>
      </c>
      <c r="AB148" s="136">
        <v>0</v>
      </c>
      <c r="AC148" s="180">
        <v>1</v>
      </c>
      <c r="AD148" s="136">
        <v>0</v>
      </c>
      <c r="AE148" s="136">
        <v>0</v>
      </c>
      <c r="AF148" s="138">
        <v>0</v>
      </c>
      <c r="AG148" s="155"/>
      <c r="AH148" s="156"/>
      <c r="AI148" s="137">
        <v>0</v>
      </c>
      <c r="AJ148" s="135">
        <f t="shared" si="63"/>
        <v>0</v>
      </c>
      <c r="AK148" s="135">
        <f t="shared" si="64"/>
        <v>0</v>
      </c>
      <c r="AL148" s="135">
        <f t="shared" si="77"/>
        <v>0</v>
      </c>
      <c r="AM148" s="135">
        <f t="shared" si="65"/>
        <v>0</v>
      </c>
      <c r="AN148" s="135">
        <f t="shared" si="58"/>
        <v>0</v>
      </c>
      <c r="AO148" s="135">
        <f t="shared" si="66"/>
        <v>0</v>
      </c>
      <c r="AP148" s="135">
        <f t="shared" si="67"/>
        <v>0</v>
      </c>
      <c r="AQ148" s="135">
        <f t="shared" si="51"/>
        <v>0</v>
      </c>
      <c r="AR148" s="135">
        <f t="shared" si="52"/>
        <v>0</v>
      </c>
      <c r="AS148" s="135">
        <f t="shared" si="68"/>
        <v>0</v>
      </c>
      <c r="AT148" s="163">
        <v>0</v>
      </c>
      <c r="AU148" s="137">
        <v>0</v>
      </c>
      <c r="AV148" s="136">
        <v>0</v>
      </c>
      <c r="AW148" s="136">
        <v>0</v>
      </c>
      <c r="AX148" s="136">
        <v>0</v>
      </c>
      <c r="AY148" s="136">
        <v>0</v>
      </c>
      <c r="AZ148" s="136">
        <v>0</v>
      </c>
      <c r="BA148" s="138">
        <v>0</v>
      </c>
      <c r="BB148" s="280">
        <f>Detailed!B147</f>
        <v>0</v>
      </c>
      <c r="BC148" s="297">
        <f>Detailed!C147</f>
        <v>0</v>
      </c>
      <c r="BD148" s="281">
        <f>Detailed!D147</f>
        <v>0</v>
      </c>
      <c r="BE148" s="282">
        <f>Detailed!E147</f>
        <v>0</v>
      </c>
      <c r="BF148" s="281">
        <f>Detailed!F147</f>
        <v>0</v>
      </c>
      <c r="BG148" s="263">
        <f>Detailed!G147</f>
        <v>0</v>
      </c>
      <c r="BH148" s="281">
        <f>Detailed!H147</f>
        <v>0</v>
      </c>
      <c r="BI148" s="282">
        <f>Detailed!I147</f>
        <v>0</v>
      </c>
      <c r="BJ148" s="281">
        <f>Detailed!J147</f>
        <v>0</v>
      </c>
      <c r="BK148" s="283">
        <f>Detailed!K147</f>
        <v>0</v>
      </c>
      <c r="BL148" s="266">
        <f>Detailed!L147</f>
        <v>0</v>
      </c>
      <c r="BM148" s="267">
        <f>Detailed!M147</f>
        <v>0</v>
      </c>
      <c r="BN148" s="264">
        <f>Detailed!N147</f>
        <v>0</v>
      </c>
      <c r="BO148" s="265">
        <f>Detailed!K147</f>
        <v>0</v>
      </c>
      <c r="BQ148" s="57"/>
      <c r="BS148" s="57"/>
      <c r="BU148" s="57"/>
      <c r="BW148" s="57"/>
      <c r="BY148" s="57"/>
      <c r="BZ148" s="11"/>
      <c r="CA148" s="57"/>
      <c r="CC148" s="57"/>
      <c r="CE148" s="57"/>
      <c r="CG148" s="57"/>
      <c r="CI148" s="57"/>
      <c r="CJ148" s="57"/>
      <c r="CK148" s="57"/>
      <c r="CL148" s="57"/>
      <c r="CM148" s="57"/>
      <c r="CN148" s="57"/>
      <c r="CO148" s="57"/>
      <c r="CP148" s="57"/>
      <c r="CQ148" s="57"/>
      <c r="CS148" s="57"/>
      <c r="CU148" s="57"/>
      <c r="CW148" s="57"/>
      <c r="CY148" s="57"/>
      <c r="DA148" s="57"/>
      <c r="DC148" s="57"/>
      <c r="DE148" s="57"/>
      <c r="DG148" s="57"/>
      <c r="DI148" s="57"/>
      <c r="DK148" s="57"/>
      <c r="DM148" s="57"/>
      <c r="DO148" s="57"/>
      <c r="DQ148" s="57"/>
      <c r="DS148" s="57"/>
      <c r="DU148" s="57"/>
      <c r="DW148" s="57"/>
      <c r="DY148" s="57"/>
      <c r="EA148" s="57"/>
      <c r="EC148" s="57"/>
      <c r="EE148" s="57"/>
      <c r="EG148" s="57"/>
      <c r="EI148" s="57"/>
      <c r="EK148" s="57"/>
      <c r="EM148" s="57"/>
      <c r="EO148" s="57"/>
      <c r="EQ148" s="57"/>
      <c r="ES148" s="57"/>
      <c r="EU148" s="57"/>
      <c r="EW148" s="57"/>
      <c r="EY148" s="57"/>
      <c r="FA148" s="57"/>
      <c r="FC148" s="57"/>
      <c r="FE148" s="57"/>
      <c r="FG148" s="57"/>
      <c r="FI148" s="57"/>
      <c r="FK148" s="57"/>
    </row>
    <row r="149" spans="1:167" ht="90" thickBot="1">
      <c r="A149" s="193" t="s">
        <v>491</v>
      </c>
      <c r="B149" s="197">
        <f t="shared" si="59"/>
        <v>1</v>
      </c>
      <c r="C149" s="71">
        <f t="shared" si="69"/>
        <v>1</v>
      </c>
      <c r="D149" s="163">
        <v>0</v>
      </c>
      <c r="E149" s="136">
        <v>0</v>
      </c>
      <c r="F149" s="180">
        <v>1</v>
      </c>
      <c r="G149" s="136">
        <f t="shared" si="60"/>
        <v>0</v>
      </c>
      <c r="H149" s="136">
        <v>0</v>
      </c>
      <c r="I149" s="180">
        <v>1</v>
      </c>
      <c r="J149" s="136">
        <v>0</v>
      </c>
      <c r="K149" s="184">
        <v>1</v>
      </c>
      <c r="L149" s="143" t="s">
        <v>611</v>
      </c>
      <c r="M149" s="230">
        <v>0</v>
      </c>
      <c r="N149" s="188" t="s">
        <v>612</v>
      </c>
      <c r="O149" s="366">
        <v>0</v>
      </c>
      <c r="P149" s="166">
        <f t="shared" si="70"/>
        <v>0</v>
      </c>
      <c r="Q149" s="166">
        <f t="shared" si="71"/>
        <v>0</v>
      </c>
      <c r="R149" s="166">
        <f t="shared" si="72"/>
        <v>0</v>
      </c>
      <c r="S149" s="166">
        <f t="shared" si="61"/>
        <v>1</v>
      </c>
      <c r="T149" s="370">
        <f t="shared" si="62"/>
        <v>0</v>
      </c>
      <c r="U149" s="370">
        <f t="shared" si="73"/>
        <v>0</v>
      </c>
      <c r="V149" s="370">
        <f t="shared" si="74"/>
        <v>1</v>
      </c>
      <c r="W149" s="370">
        <f t="shared" si="75"/>
        <v>0</v>
      </c>
      <c r="X149" s="166">
        <f t="shared" si="76"/>
        <v>1</v>
      </c>
      <c r="Y149" s="163">
        <v>0</v>
      </c>
      <c r="Z149" s="136">
        <v>0</v>
      </c>
      <c r="AA149" s="136">
        <v>0</v>
      </c>
      <c r="AB149" s="136">
        <v>0</v>
      </c>
      <c r="AC149" s="136">
        <v>0</v>
      </c>
      <c r="AD149" s="136">
        <v>0</v>
      </c>
      <c r="AE149" s="136">
        <v>0</v>
      </c>
      <c r="AF149" s="138">
        <v>1</v>
      </c>
      <c r="AG149" s="155"/>
      <c r="AH149" s="155"/>
      <c r="AI149" s="137">
        <v>0</v>
      </c>
      <c r="AJ149" s="135">
        <f t="shared" si="63"/>
        <v>0</v>
      </c>
      <c r="AK149" s="135">
        <f t="shared" si="64"/>
        <v>0</v>
      </c>
      <c r="AL149" s="135">
        <f t="shared" si="77"/>
        <v>0</v>
      </c>
      <c r="AM149" s="135">
        <f t="shared" si="65"/>
        <v>0</v>
      </c>
      <c r="AN149" s="135">
        <f t="shared" si="58"/>
        <v>0</v>
      </c>
      <c r="AO149" s="135">
        <f t="shared" si="66"/>
        <v>0</v>
      </c>
      <c r="AP149" s="135">
        <f t="shared" si="67"/>
        <v>0</v>
      </c>
      <c r="AQ149" s="135">
        <f t="shared" si="51"/>
        <v>0</v>
      </c>
      <c r="AR149" s="135">
        <f t="shared" si="52"/>
        <v>0</v>
      </c>
      <c r="AS149" s="135">
        <f t="shared" si="68"/>
        <v>0</v>
      </c>
      <c r="AT149" s="163">
        <v>0</v>
      </c>
      <c r="AU149" s="137">
        <v>0</v>
      </c>
      <c r="AV149" s="136">
        <v>0</v>
      </c>
      <c r="AW149" s="136">
        <v>0</v>
      </c>
      <c r="AX149" s="136">
        <v>0</v>
      </c>
      <c r="AY149" s="136">
        <v>0</v>
      </c>
      <c r="AZ149" s="136">
        <v>0</v>
      </c>
      <c r="BA149" s="138">
        <v>0</v>
      </c>
      <c r="BB149" s="280">
        <f>Detailed!B148</f>
        <v>0</v>
      </c>
      <c r="BC149" s="297">
        <f>Detailed!C148</f>
        <v>0</v>
      </c>
      <c r="BD149" s="281">
        <f>Detailed!D148</f>
        <v>0</v>
      </c>
      <c r="BE149" s="282">
        <f>Detailed!E148</f>
        <v>0</v>
      </c>
      <c r="BF149" s="281">
        <f>Detailed!F148</f>
        <v>0</v>
      </c>
      <c r="BG149" s="263">
        <f>Detailed!G148</f>
        <v>0</v>
      </c>
      <c r="BH149" s="281">
        <f>Detailed!H148</f>
        <v>0</v>
      </c>
      <c r="BI149" s="282">
        <f>Detailed!I148</f>
        <v>0</v>
      </c>
      <c r="BJ149" s="281">
        <f>Detailed!J148</f>
        <v>0</v>
      </c>
      <c r="BK149" s="283">
        <f>Detailed!K148</f>
        <v>0</v>
      </c>
      <c r="BL149" s="266">
        <f>Detailed!L148</f>
        <v>0</v>
      </c>
      <c r="BM149" s="267">
        <f>Detailed!M148</f>
        <v>0</v>
      </c>
      <c r="BN149" s="264">
        <f>Detailed!N148</f>
        <v>0</v>
      </c>
      <c r="BO149" s="265">
        <f>Detailed!K148</f>
        <v>0</v>
      </c>
      <c r="BQ149" s="57"/>
      <c r="BS149" s="57"/>
      <c r="BU149" s="57"/>
      <c r="BW149" s="57"/>
      <c r="BY149" s="57"/>
      <c r="BZ149" s="11"/>
      <c r="CA149" s="57"/>
      <c r="CC149" s="57"/>
      <c r="CE149" s="57"/>
      <c r="CG149" s="57"/>
      <c r="CI149" s="57"/>
      <c r="CJ149" s="57"/>
      <c r="CK149" s="57"/>
      <c r="CL149" s="57"/>
      <c r="CM149" s="57"/>
      <c r="CN149" s="57"/>
      <c r="CO149" s="57"/>
      <c r="CP149" s="57"/>
      <c r="CQ149" s="57"/>
      <c r="CS149" s="57"/>
      <c r="CU149" s="57"/>
      <c r="CW149" s="57"/>
      <c r="CY149" s="57"/>
      <c r="DA149" s="57"/>
      <c r="DC149" s="57"/>
      <c r="DE149" s="57"/>
      <c r="DG149" s="57"/>
      <c r="DI149" s="57"/>
      <c r="DK149" s="57"/>
      <c r="DM149" s="57"/>
      <c r="DO149" s="57"/>
      <c r="DQ149" s="57"/>
      <c r="DS149" s="57"/>
      <c r="DU149" s="57"/>
      <c r="DW149" s="57"/>
      <c r="DY149" s="57"/>
      <c r="EA149" s="57"/>
      <c r="EC149" s="57"/>
      <c r="EE149" s="57"/>
      <c r="EG149" s="57"/>
      <c r="EI149" s="57"/>
      <c r="EK149" s="57"/>
      <c r="EM149" s="57"/>
      <c r="EO149" s="57"/>
      <c r="EQ149" s="57"/>
      <c r="ES149" s="57"/>
      <c r="EU149" s="57"/>
      <c r="EW149" s="57"/>
      <c r="EY149" s="57"/>
      <c r="FA149" s="57"/>
      <c r="FC149" s="57"/>
      <c r="FE149" s="57"/>
      <c r="FG149" s="57"/>
      <c r="FI149" s="57"/>
      <c r="FK149" s="57"/>
    </row>
    <row r="150" spans="1:167" ht="138" customHeight="1" thickBot="1">
      <c r="A150" s="193" t="s">
        <v>493</v>
      </c>
      <c r="B150" s="197">
        <f t="shared" si="59"/>
        <v>1</v>
      </c>
      <c r="C150" s="71">
        <f t="shared" si="69"/>
        <v>1</v>
      </c>
      <c r="D150" s="182">
        <v>1</v>
      </c>
      <c r="E150" s="136">
        <v>0</v>
      </c>
      <c r="F150" s="136">
        <v>0</v>
      </c>
      <c r="G150" s="136">
        <f t="shared" si="60"/>
        <v>0</v>
      </c>
      <c r="H150" s="180">
        <v>1</v>
      </c>
      <c r="I150" s="136">
        <v>0</v>
      </c>
      <c r="J150" s="180">
        <v>1</v>
      </c>
      <c r="K150" s="138">
        <v>0</v>
      </c>
      <c r="L150" s="143" t="s">
        <v>613</v>
      </c>
      <c r="M150" s="230">
        <v>0</v>
      </c>
      <c r="N150" s="144"/>
      <c r="O150" s="230">
        <v>0</v>
      </c>
      <c r="P150" s="166">
        <f t="shared" si="70"/>
        <v>0</v>
      </c>
      <c r="Q150" s="166">
        <f t="shared" si="71"/>
        <v>0</v>
      </c>
      <c r="R150" s="166">
        <f t="shared" si="72"/>
        <v>0</v>
      </c>
      <c r="S150" s="166">
        <f t="shared" si="61"/>
        <v>1</v>
      </c>
      <c r="T150" s="370">
        <f t="shared" si="62"/>
        <v>1</v>
      </c>
      <c r="U150" s="370">
        <f t="shared" si="73"/>
        <v>1</v>
      </c>
      <c r="V150" s="370">
        <f t="shared" si="74"/>
        <v>0</v>
      </c>
      <c r="W150" s="370">
        <f t="shared" si="75"/>
        <v>0</v>
      </c>
      <c r="X150" s="166">
        <f t="shared" si="76"/>
        <v>0</v>
      </c>
      <c r="Y150" s="163">
        <v>0</v>
      </c>
      <c r="Z150" s="136">
        <v>0</v>
      </c>
      <c r="AA150" s="136">
        <v>0</v>
      </c>
      <c r="AB150" s="136">
        <v>0</v>
      </c>
      <c r="AC150" s="136">
        <v>0</v>
      </c>
      <c r="AD150" s="136">
        <v>0</v>
      </c>
      <c r="AE150" s="136">
        <v>0</v>
      </c>
      <c r="AF150" s="138">
        <v>0</v>
      </c>
      <c r="AG150" s="155"/>
      <c r="AH150" s="155"/>
      <c r="AI150" s="137">
        <v>0</v>
      </c>
      <c r="AJ150" s="135">
        <f t="shared" si="63"/>
        <v>0</v>
      </c>
      <c r="AK150" s="135">
        <f t="shared" si="64"/>
        <v>0</v>
      </c>
      <c r="AL150" s="135">
        <f t="shared" si="77"/>
        <v>0</v>
      </c>
      <c r="AM150" s="135">
        <f t="shared" si="65"/>
        <v>0</v>
      </c>
      <c r="AN150" s="135">
        <f t="shared" si="58"/>
        <v>0</v>
      </c>
      <c r="AO150" s="135">
        <f t="shared" si="66"/>
        <v>0</v>
      </c>
      <c r="AP150" s="135">
        <f t="shared" si="67"/>
        <v>0</v>
      </c>
      <c r="AQ150" s="135">
        <f t="shared" si="51"/>
        <v>0</v>
      </c>
      <c r="AR150" s="135">
        <f t="shared" si="52"/>
        <v>0</v>
      </c>
      <c r="AS150" s="135">
        <f t="shared" si="68"/>
        <v>0</v>
      </c>
      <c r="AT150" s="163">
        <v>0</v>
      </c>
      <c r="AU150" s="137">
        <v>0</v>
      </c>
      <c r="AV150" s="136">
        <v>0</v>
      </c>
      <c r="AW150" s="136">
        <v>0</v>
      </c>
      <c r="AX150" s="136">
        <v>0</v>
      </c>
      <c r="AY150" s="136">
        <v>0</v>
      </c>
      <c r="AZ150" s="136">
        <v>0</v>
      </c>
      <c r="BA150" s="138">
        <v>0</v>
      </c>
      <c r="BB150" s="280">
        <f>Detailed!B149</f>
        <v>0</v>
      </c>
      <c r="BC150" s="297">
        <f>Detailed!C149</f>
        <v>0</v>
      </c>
      <c r="BD150" s="281">
        <f>Detailed!D149</f>
        <v>0</v>
      </c>
      <c r="BE150" s="282">
        <f>Detailed!E149</f>
        <v>0</v>
      </c>
      <c r="BF150" s="281">
        <f>Detailed!F149</f>
        <v>0</v>
      </c>
      <c r="BG150" s="263">
        <f>Detailed!G149</f>
        <v>0</v>
      </c>
      <c r="BH150" s="281">
        <f>Detailed!H149</f>
        <v>0</v>
      </c>
      <c r="BI150" s="282">
        <f>Detailed!I149</f>
        <v>0</v>
      </c>
      <c r="BJ150" s="281">
        <f>Detailed!J149</f>
        <v>0</v>
      </c>
      <c r="BK150" s="283">
        <f>Detailed!K149</f>
        <v>0</v>
      </c>
      <c r="BL150" s="266">
        <f>Detailed!L149</f>
        <v>0</v>
      </c>
      <c r="BM150" s="267">
        <f>Detailed!M149</f>
        <v>0</v>
      </c>
      <c r="BN150" s="264">
        <f>Detailed!N149</f>
        <v>0</v>
      </c>
      <c r="BO150" s="265">
        <f>Detailed!K149</f>
        <v>0</v>
      </c>
      <c r="BQ150" s="57"/>
      <c r="BS150" s="57"/>
      <c r="BU150" s="57"/>
      <c r="BW150" s="57"/>
      <c r="BY150" s="57"/>
      <c r="BZ150" s="11"/>
      <c r="CA150" s="57"/>
      <c r="CC150" s="57"/>
      <c r="CE150" s="57"/>
      <c r="CG150" s="57"/>
      <c r="CI150" s="57"/>
      <c r="CJ150" s="57"/>
      <c r="CK150" s="57"/>
      <c r="CL150" s="57"/>
      <c r="CM150" s="57"/>
      <c r="CN150" s="57"/>
      <c r="CO150" s="57"/>
      <c r="CP150" s="57"/>
      <c r="CQ150" s="57"/>
      <c r="CS150" s="57"/>
      <c r="CU150" s="57"/>
      <c r="CW150" s="57"/>
      <c r="CY150" s="57"/>
      <c r="DA150" s="57"/>
      <c r="DC150" s="57"/>
      <c r="DE150" s="57"/>
      <c r="DG150" s="57"/>
      <c r="DI150" s="57"/>
      <c r="DK150" s="57"/>
      <c r="DM150" s="57"/>
      <c r="DO150" s="57"/>
      <c r="DQ150" s="57"/>
      <c r="DS150" s="57"/>
      <c r="DU150" s="57"/>
      <c r="DW150" s="57"/>
      <c r="DY150" s="57"/>
      <c r="EA150" s="57"/>
      <c r="EC150" s="57"/>
      <c r="EE150" s="57"/>
      <c r="EG150" s="57"/>
      <c r="EI150" s="57"/>
      <c r="EK150" s="57"/>
      <c r="EM150" s="57"/>
      <c r="EO150" s="57"/>
      <c r="EQ150" s="57"/>
      <c r="ES150" s="57"/>
      <c r="EU150" s="57"/>
      <c r="EW150" s="57"/>
      <c r="EY150" s="57"/>
      <c r="FA150" s="57"/>
      <c r="FC150" s="57"/>
      <c r="FE150" s="57"/>
      <c r="FG150" s="57"/>
      <c r="FI150" s="57"/>
      <c r="FK150" s="57"/>
    </row>
    <row r="151" spans="1:167" ht="164.25" customHeight="1" thickBot="1">
      <c r="A151" s="193" t="s">
        <v>495</v>
      </c>
      <c r="B151" s="197">
        <f t="shared" si="59"/>
        <v>1</v>
      </c>
      <c r="C151" s="71">
        <f t="shared" si="69"/>
        <v>1</v>
      </c>
      <c r="D151" s="182">
        <v>1</v>
      </c>
      <c r="E151" s="136">
        <v>0</v>
      </c>
      <c r="F151" s="136">
        <v>0</v>
      </c>
      <c r="G151" s="136">
        <f t="shared" si="60"/>
        <v>0</v>
      </c>
      <c r="H151" s="180">
        <v>1</v>
      </c>
      <c r="I151" s="180">
        <v>1</v>
      </c>
      <c r="J151" s="180">
        <v>1</v>
      </c>
      <c r="K151" s="138">
        <v>0</v>
      </c>
      <c r="L151" s="143" t="s">
        <v>614</v>
      </c>
      <c r="M151" s="230">
        <v>0</v>
      </c>
      <c r="N151" s="183"/>
      <c r="O151" s="358">
        <v>0</v>
      </c>
      <c r="P151" s="166">
        <f t="shared" si="70"/>
        <v>0</v>
      </c>
      <c r="Q151" s="166">
        <f t="shared" si="71"/>
        <v>0</v>
      </c>
      <c r="R151" s="166">
        <f t="shared" si="72"/>
        <v>0</v>
      </c>
      <c r="S151" s="166">
        <f t="shared" si="61"/>
        <v>1</v>
      </c>
      <c r="T151" s="370">
        <f t="shared" si="62"/>
        <v>1</v>
      </c>
      <c r="U151" s="370">
        <f t="shared" si="73"/>
        <v>1</v>
      </c>
      <c r="V151" s="370">
        <f t="shared" si="74"/>
        <v>0</v>
      </c>
      <c r="W151" s="370">
        <f t="shared" si="75"/>
        <v>0</v>
      </c>
      <c r="X151" s="166">
        <f t="shared" si="76"/>
        <v>0</v>
      </c>
      <c r="Y151" s="182">
        <v>1</v>
      </c>
      <c r="Z151" s="136">
        <v>0</v>
      </c>
      <c r="AA151" s="136">
        <v>0</v>
      </c>
      <c r="AB151" s="136">
        <v>0</v>
      </c>
      <c r="AC151" s="136">
        <v>0</v>
      </c>
      <c r="AD151" s="136">
        <v>0</v>
      </c>
      <c r="AE151" s="136">
        <v>0</v>
      </c>
      <c r="AF151" s="138">
        <v>0</v>
      </c>
      <c r="AG151" s="155"/>
      <c r="AH151" s="155"/>
      <c r="AI151" s="137">
        <v>0</v>
      </c>
      <c r="AJ151" s="135">
        <f t="shared" si="63"/>
        <v>0</v>
      </c>
      <c r="AK151" s="135">
        <f t="shared" si="64"/>
        <v>0</v>
      </c>
      <c r="AL151" s="135">
        <f t="shared" si="77"/>
        <v>0</v>
      </c>
      <c r="AM151" s="135">
        <f t="shared" si="65"/>
        <v>0</v>
      </c>
      <c r="AN151" s="135">
        <f t="shared" si="58"/>
        <v>0</v>
      </c>
      <c r="AO151" s="135">
        <f t="shared" si="66"/>
        <v>0</v>
      </c>
      <c r="AP151" s="135">
        <f t="shared" si="67"/>
        <v>0</v>
      </c>
      <c r="AQ151" s="135">
        <f t="shared" si="51"/>
        <v>0</v>
      </c>
      <c r="AR151" s="135">
        <f t="shared" si="52"/>
        <v>0</v>
      </c>
      <c r="AS151" s="135">
        <f t="shared" si="68"/>
        <v>0</v>
      </c>
      <c r="AT151" s="163">
        <v>0</v>
      </c>
      <c r="AU151" s="137">
        <v>0</v>
      </c>
      <c r="AV151" s="136">
        <v>0</v>
      </c>
      <c r="AW151" s="136">
        <v>0</v>
      </c>
      <c r="AX151" s="136">
        <v>0</v>
      </c>
      <c r="AY151" s="136">
        <v>0</v>
      </c>
      <c r="AZ151" s="136">
        <v>0</v>
      </c>
      <c r="BA151" s="138">
        <v>0</v>
      </c>
      <c r="BB151" s="280">
        <f>Detailed!B150</f>
        <v>0</v>
      </c>
      <c r="BC151" s="297">
        <f>Detailed!C150</f>
        <v>0</v>
      </c>
      <c r="BD151" s="281">
        <f>Detailed!D150</f>
        <v>0</v>
      </c>
      <c r="BE151" s="282">
        <f>Detailed!E150</f>
        <v>0</v>
      </c>
      <c r="BF151" s="281">
        <f>Detailed!F150</f>
        <v>0</v>
      </c>
      <c r="BG151" s="263">
        <f>Detailed!G150</f>
        <v>0</v>
      </c>
      <c r="BH151" s="281">
        <f>Detailed!H150</f>
        <v>0</v>
      </c>
      <c r="BI151" s="282">
        <f>Detailed!I150</f>
        <v>0</v>
      </c>
      <c r="BJ151" s="281">
        <f>Detailed!J150</f>
        <v>0</v>
      </c>
      <c r="BK151" s="283">
        <f>Detailed!K150</f>
        <v>0</v>
      </c>
      <c r="BL151" s="266">
        <f>Detailed!L150</f>
        <v>0</v>
      </c>
      <c r="BM151" s="267">
        <f>Detailed!M150</f>
        <v>0</v>
      </c>
      <c r="BN151" s="264">
        <f>Detailed!N150</f>
        <v>0</v>
      </c>
      <c r="BO151" s="265">
        <f>Detailed!K150</f>
        <v>0</v>
      </c>
      <c r="BQ151" s="57"/>
      <c r="BS151" s="57"/>
      <c r="BU151" s="57"/>
      <c r="BW151" s="57"/>
      <c r="BY151" s="57"/>
      <c r="BZ151" s="11"/>
      <c r="CA151" s="57"/>
      <c r="CC151" s="57"/>
      <c r="CE151" s="57"/>
      <c r="CG151" s="57"/>
      <c r="CI151" s="57"/>
      <c r="CJ151" s="57"/>
      <c r="CK151" s="57"/>
      <c r="CL151" s="57"/>
      <c r="CM151" s="57"/>
      <c r="CN151" s="57"/>
      <c r="CO151" s="57"/>
      <c r="CP151" s="57"/>
      <c r="CQ151" s="57"/>
      <c r="CS151" s="57"/>
      <c r="CU151" s="57"/>
      <c r="CW151" s="57"/>
      <c r="CY151" s="57"/>
      <c r="DA151" s="57"/>
      <c r="DC151" s="57"/>
      <c r="DE151" s="57"/>
      <c r="DG151" s="57"/>
      <c r="DI151" s="57"/>
      <c r="DK151" s="57"/>
      <c r="DM151" s="57"/>
      <c r="DO151" s="57"/>
      <c r="DQ151" s="57"/>
      <c r="DS151" s="57"/>
      <c r="DU151" s="57"/>
      <c r="DW151" s="57"/>
      <c r="DY151" s="57"/>
      <c r="EA151" s="57"/>
      <c r="EC151" s="57"/>
      <c r="EE151" s="57"/>
      <c r="EG151" s="57"/>
      <c r="EI151" s="57"/>
      <c r="EK151" s="57"/>
      <c r="EM151" s="57"/>
      <c r="EO151" s="57"/>
      <c r="EQ151" s="57"/>
      <c r="ES151" s="57"/>
      <c r="EU151" s="57"/>
      <c r="EW151" s="57"/>
      <c r="EY151" s="57"/>
      <c r="FA151" s="57"/>
      <c r="FC151" s="57"/>
      <c r="FE151" s="57"/>
      <c r="FG151" s="57"/>
      <c r="FI151" s="57"/>
      <c r="FK151" s="57"/>
    </row>
    <row r="152" spans="1:167" ht="186.75" customHeight="1" thickBot="1">
      <c r="A152" s="193" t="s">
        <v>497</v>
      </c>
      <c r="B152" s="197">
        <f t="shared" si="59"/>
        <v>1</v>
      </c>
      <c r="C152" s="71">
        <f t="shared" si="69"/>
        <v>1</v>
      </c>
      <c r="D152" s="182">
        <v>1</v>
      </c>
      <c r="E152" s="180">
        <v>1</v>
      </c>
      <c r="F152" s="136">
        <v>0</v>
      </c>
      <c r="G152" s="136">
        <f t="shared" si="60"/>
        <v>0</v>
      </c>
      <c r="H152" s="136">
        <v>0</v>
      </c>
      <c r="I152" s="180">
        <v>1</v>
      </c>
      <c r="J152" s="136">
        <v>0</v>
      </c>
      <c r="K152" s="184">
        <v>1</v>
      </c>
      <c r="L152" s="143" t="s">
        <v>615</v>
      </c>
      <c r="M152" s="230">
        <v>0</v>
      </c>
      <c r="N152" s="144" t="s">
        <v>616</v>
      </c>
      <c r="O152" s="235">
        <v>1</v>
      </c>
      <c r="P152" s="166">
        <f t="shared" si="70"/>
        <v>1</v>
      </c>
      <c r="Q152" s="166">
        <f t="shared" si="71"/>
        <v>0</v>
      </c>
      <c r="R152" s="166">
        <f t="shared" si="72"/>
        <v>1</v>
      </c>
      <c r="S152" s="166">
        <f t="shared" si="61"/>
        <v>0</v>
      </c>
      <c r="T152" s="370">
        <f t="shared" si="62"/>
        <v>0</v>
      </c>
      <c r="U152" s="370">
        <f t="shared" si="73"/>
        <v>0</v>
      </c>
      <c r="V152" s="370">
        <f t="shared" si="74"/>
        <v>0</v>
      </c>
      <c r="W152" s="370">
        <f t="shared" si="75"/>
        <v>0</v>
      </c>
      <c r="X152" s="166">
        <f t="shared" si="76"/>
        <v>0</v>
      </c>
      <c r="Y152" s="182">
        <v>1</v>
      </c>
      <c r="Z152" s="136">
        <v>0</v>
      </c>
      <c r="AA152" s="136">
        <v>0</v>
      </c>
      <c r="AB152" s="180">
        <v>1</v>
      </c>
      <c r="AC152" s="180">
        <v>1</v>
      </c>
      <c r="AD152" s="136">
        <v>0</v>
      </c>
      <c r="AE152" s="136">
        <v>0</v>
      </c>
      <c r="AF152" s="138">
        <v>0</v>
      </c>
      <c r="AG152" s="155"/>
      <c r="AH152" s="155"/>
      <c r="AI152" s="137">
        <v>0</v>
      </c>
      <c r="AJ152" s="135">
        <f t="shared" si="63"/>
        <v>0</v>
      </c>
      <c r="AK152" s="135">
        <f t="shared" si="64"/>
        <v>0</v>
      </c>
      <c r="AL152" s="135">
        <f t="shared" si="77"/>
        <v>0</v>
      </c>
      <c r="AM152" s="135">
        <f t="shared" si="65"/>
        <v>0</v>
      </c>
      <c r="AN152" s="135">
        <f t="shared" si="58"/>
        <v>0</v>
      </c>
      <c r="AO152" s="135">
        <f t="shared" si="66"/>
        <v>0</v>
      </c>
      <c r="AP152" s="135">
        <f t="shared" si="67"/>
        <v>0</v>
      </c>
      <c r="AQ152" s="135">
        <f t="shared" si="51"/>
        <v>0</v>
      </c>
      <c r="AR152" s="135">
        <f t="shared" si="52"/>
        <v>0</v>
      </c>
      <c r="AS152" s="135">
        <f t="shared" si="68"/>
        <v>0</v>
      </c>
      <c r="AT152" s="163">
        <v>0</v>
      </c>
      <c r="AU152" s="137">
        <v>0</v>
      </c>
      <c r="AV152" s="136">
        <v>0</v>
      </c>
      <c r="AW152" s="136">
        <v>0</v>
      </c>
      <c r="AX152" s="136">
        <v>0</v>
      </c>
      <c r="AY152" s="136">
        <v>0</v>
      </c>
      <c r="AZ152" s="136">
        <v>0</v>
      </c>
      <c r="BA152" s="138">
        <v>0</v>
      </c>
      <c r="BB152" s="280">
        <f>Detailed!B151</f>
        <v>2522870</v>
      </c>
      <c r="BC152" s="297">
        <f>Detailed!C151</f>
        <v>0</v>
      </c>
      <c r="BD152" s="281">
        <f>Detailed!D151</f>
        <v>0</v>
      </c>
      <c r="BE152" s="282">
        <f>Detailed!E151</f>
        <v>0</v>
      </c>
      <c r="BF152" s="281">
        <f>Detailed!F151</f>
        <v>0</v>
      </c>
      <c r="BG152" s="263">
        <f>Detailed!G151</f>
        <v>0</v>
      </c>
      <c r="BH152" s="281">
        <f>Detailed!H151</f>
        <v>2522870</v>
      </c>
      <c r="BI152" s="282">
        <f>Detailed!I151</f>
        <v>0</v>
      </c>
      <c r="BJ152" s="281">
        <f>Detailed!J151</f>
        <v>0</v>
      </c>
      <c r="BK152" s="283">
        <f>Detailed!K151</f>
        <v>0</v>
      </c>
      <c r="BL152" s="266">
        <f>Detailed!L151</f>
        <v>0</v>
      </c>
      <c r="BM152" s="267">
        <f>Detailed!M151</f>
        <v>0</v>
      </c>
      <c r="BN152" s="264">
        <f>Detailed!N151</f>
        <v>0</v>
      </c>
      <c r="BO152" s="265">
        <f>Detailed!K151</f>
        <v>0</v>
      </c>
      <c r="BQ152" s="57"/>
      <c r="BS152" s="57"/>
      <c r="BU152" s="57"/>
      <c r="BW152" s="57"/>
      <c r="BY152" s="57"/>
      <c r="BZ152" s="11"/>
      <c r="CA152" s="57"/>
      <c r="CC152" s="57"/>
      <c r="CE152" s="57"/>
      <c r="CG152" s="57"/>
      <c r="CI152" s="57"/>
      <c r="CJ152" s="57"/>
      <c r="CK152" s="57"/>
      <c r="CL152" s="57"/>
      <c r="CM152" s="57"/>
      <c r="CN152" s="57"/>
      <c r="CO152" s="57"/>
      <c r="CP152" s="57"/>
      <c r="CQ152" s="57"/>
      <c r="CS152" s="57"/>
      <c r="CU152" s="57"/>
      <c r="CW152" s="57"/>
      <c r="CY152" s="57"/>
      <c r="DA152" s="57"/>
      <c r="DC152" s="57"/>
      <c r="DE152" s="57"/>
      <c r="DG152" s="57"/>
      <c r="DI152" s="57"/>
      <c r="DK152" s="57"/>
      <c r="DM152" s="57"/>
      <c r="DO152" s="57"/>
      <c r="DQ152" s="57"/>
      <c r="DS152" s="57"/>
      <c r="DU152" s="57"/>
      <c r="DW152" s="57"/>
      <c r="DY152" s="57"/>
      <c r="EA152" s="57"/>
      <c r="EC152" s="57"/>
      <c r="EE152" s="57"/>
      <c r="EG152" s="57"/>
      <c r="EI152" s="57"/>
      <c r="EK152" s="57"/>
      <c r="EM152" s="57"/>
      <c r="EO152" s="57"/>
      <c r="EQ152" s="57"/>
      <c r="ES152" s="57"/>
      <c r="EU152" s="57"/>
      <c r="EW152" s="57"/>
      <c r="EY152" s="57"/>
      <c r="FA152" s="57"/>
      <c r="FC152" s="57"/>
      <c r="FE152" s="57"/>
      <c r="FG152" s="57"/>
      <c r="FI152" s="57"/>
      <c r="FK152" s="57"/>
    </row>
    <row r="153" spans="1:167" ht="210" customHeight="1" thickBot="1">
      <c r="A153" s="193" t="s">
        <v>499</v>
      </c>
      <c r="B153" s="197">
        <f t="shared" si="59"/>
        <v>1</v>
      </c>
      <c r="C153" s="71">
        <f t="shared" si="69"/>
        <v>1</v>
      </c>
      <c r="D153" s="163">
        <v>0</v>
      </c>
      <c r="E153" s="136">
        <v>0</v>
      </c>
      <c r="F153" s="180">
        <v>1</v>
      </c>
      <c r="G153" s="136">
        <f t="shared" si="60"/>
        <v>0</v>
      </c>
      <c r="H153" s="136">
        <v>0</v>
      </c>
      <c r="I153" s="180">
        <v>1</v>
      </c>
      <c r="J153" s="180">
        <v>1</v>
      </c>
      <c r="K153" s="184">
        <v>1</v>
      </c>
      <c r="L153" s="143" t="s">
        <v>617</v>
      </c>
      <c r="M153" s="230">
        <v>0</v>
      </c>
      <c r="N153" s="144" t="s">
        <v>618</v>
      </c>
      <c r="O153" s="230">
        <v>0</v>
      </c>
      <c r="P153" s="166">
        <f t="shared" si="70"/>
        <v>0</v>
      </c>
      <c r="Q153" s="166">
        <f t="shared" si="71"/>
        <v>0</v>
      </c>
      <c r="R153" s="166">
        <f t="shared" si="72"/>
        <v>0</v>
      </c>
      <c r="S153" s="166">
        <f t="shared" si="61"/>
        <v>1</v>
      </c>
      <c r="T153" s="370">
        <f t="shared" si="62"/>
        <v>1</v>
      </c>
      <c r="U153" s="370">
        <f t="shared" si="73"/>
        <v>0</v>
      </c>
      <c r="V153" s="370">
        <f t="shared" si="74"/>
        <v>0</v>
      </c>
      <c r="W153" s="370">
        <f t="shared" si="75"/>
        <v>1</v>
      </c>
      <c r="X153" s="166">
        <f t="shared" si="76"/>
        <v>1</v>
      </c>
      <c r="Y153" s="163">
        <v>0</v>
      </c>
      <c r="Z153" s="136">
        <v>0</v>
      </c>
      <c r="AA153" s="136">
        <v>0</v>
      </c>
      <c r="AB153" s="180">
        <v>1</v>
      </c>
      <c r="AC153" s="180">
        <v>1</v>
      </c>
      <c r="AD153" s="180">
        <v>1</v>
      </c>
      <c r="AE153" s="136">
        <v>0</v>
      </c>
      <c r="AF153" s="138">
        <v>0</v>
      </c>
      <c r="AG153" s="144" t="s">
        <v>619</v>
      </c>
      <c r="AH153" s="156"/>
      <c r="AI153" s="137">
        <v>0</v>
      </c>
      <c r="AJ153" s="135">
        <f t="shared" si="63"/>
        <v>0</v>
      </c>
      <c r="AK153" s="135">
        <f t="shared" si="64"/>
        <v>0</v>
      </c>
      <c r="AL153" s="135">
        <f t="shared" si="77"/>
        <v>0</v>
      </c>
      <c r="AM153" s="135">
        <f t="shared" si="65"/>
        <v>0</v>
      </c>
      <c r="AN153" s="135">
        <f t="shared" si="58"/>
        <v>1</v>
      </c>
      <c r="AO153" s="135">
        <f t="shared" si="66"/>
        <v>0</v>
      </c>
      <c r="AP153" s="135">
        <f t="shared" si="67"/>
        <v>1</v>
      </c>
      <c r="AQ153" s="135">
        <f t="shared" si="51"/>
        <v>1</v>
      </c>
      <c r="AR153" s="135">
        <f t="shared" si="52"/>
        <v>0</v>
      </c>
      <c r="AS153" s="135">
        <f t="shared" si="68"/>
        <v>0</v>
      </c>
      <c r="AT153" s="163">
        <v>1</v>
      </c>
      <c r="AU153" s="137">
        <v>1</v>
      </c>
      <c r="AV153" s="136">
        <v>1</v>
      </c>
      <c r="AW153" s="136">
        <v>0</v>
      </c>
      <c r="AX153" s="136">
        <v>1</v>
      </c>
      <c r="AY153" s="136">
        <v>0</v>
      </c>
      <c r="AZ153" s="136">
        <v>0</v>
      </c>
      <c r="BA153" s="138">
        <v>0</v>
      </c>
      <c r="BB153" s="280">
        <f>Detailed!B152</f>
        <v>0</v>
      </c>
      <c r="BC153" s="297">
        <f>Detailed!C152</f>
        <v>0</v>
      </c>
      <c r="BD153" s="281">
        <f>Detailed!D152</f>
        <v>0</v>
      </c>
      <c r="BE153" s="282">
        <f>Detailed!E152</f>
        <v>0</v>
      </c>
      <c r="BF153" s="281">
        <f>Detailed!F152</f>
        <v>0</v>
      </c>
      <c r="BG153" s="263">
        <f>Detailed!G152</f>
        <v>0</v>
      </c>
      <c r="BH153" s="281">
        <f>Detailed!H152</f>
        <v>0</v>
      </c>
      <c r="BI153" s="282">
        <f>Detailed!I152</f>
        <v>0</v>
      </c>
      <c r="BJ153" s="281">
        <f>Detailed!J152</f>
        <v>0</v>
      </c>
      <c r="BK153" s="283">
        <f>Detailed!K152</f>
        <v>0</v>
      </c>
      <c r="BL153" s="266">
        <f>Detailed!L152</f>
        <v>0</v>
      </c>
      <c r="BM153" s="267">
        <f>Detailed!M152</f>
        <v>0</v>
      </c>
      <c r="BN153" s="264">
        <f>Detailed!N152</f>
        <v>0</v>
      </c>
      <c r="BO153" s="265">
        <f>Detailed!K152</f>
        <v>0</v>
      </c>
      <c r="BQ153" s="57"/>
      <c r="BS153" s="57"/>
      <c r="BU153" s="57"/>
      <c r="BW153" s="57"/>
      <c r="BY153" s="57"/>
      <c r="BZ153" s="11"/>
      <c r="CA153" s="57"/>
      <c r="CC153" s="57"/>
      <c r="CE153" s="57"/>
      <c r="CG153" s="57"/>
      <c r="CI153" s="57"/>
      <c r="CJ153" s="57"/>
      <c r="CK153" s="57"/>
      <c r="CL153" s="57"/>
      <c r="CM153" s="57"/>
      <c r="CN153" s="57"/>
      <c r="CO153" s="57"/>
      <c r="CP153" s="57"/>
      <c r="CQ153" s="57"/>
      <c r="CS153" s="57"/>
      <c r="CU153" s="57"/>
      <c r="CW153" s="57"/>
      <c r="CY153" s="57"/>
      <c r="DA153" s="57"/>
      <c r="DC153" s="57"/>
      <c r="DE153" s="57"/>
      <c r="DG153" s="57"/>
      <c r="DI153" s="57"/>
      <c r="DK153" s="57"/>
      <c r="DM153" s="57"/>
      <c r="DO153" s="57"/>
      <c r="DQ153" s="57"/>
      <c r="DS153" s="57"/>
      <c r="DU153" s="57"/>
      <c r="DW153" s="57"/>
      <c r="DY153" s="57"/>
      <c r="EA153" s="57"/>
      <c r="EC153" s="57"/>
      <c r="EE153" s="57"/>
      <c r="EG153" s="57"/>
      <c r="EI153" s="57"/>
      <c r="EK153" s="57"/>
      <c r="EM153" s="57"/>
      <c r="EO153" s="57"/>
      <c r="EQ153" s="57"/>
      <c r="ES153" s="57"/>
      <c r="EU153" s="57"/>
      <c r="EW153" s="57"/>
      <c r="EY153" s="57"/>
      <c r="FA153" s="57"/>
      <c r="FC153" s="57"/>
      <c r="FE153" s="57"/>
      <c r="FG153" s="57"/>
      <c r="FI153" s="57"/>
      <c r="FK153" s="57"/>
    </row>
    <row r="154" spans="1:167" ht="241.5" customHeight="1" thickBot="1">
      <c r="A154" s="193" t="s">
        <v>501</v>
      </c>
      <c r="B154" s="197">
        <f t="shared" si="59"/>
        <v>1</v>
      </c>
      <c r="C154" s="71">
        <f t="shared" si="69"/>
        <v>1</v>
      </c>
      <c r="D154" s="182">
        <v>1</v>
      </c>
      <c r="E154" s="136">
        <v>0</v>
      </c>
      <c r="F154" s="136"/>
      <c r="G154" s="136">
        <f t="shared" si="60"/>
        <v>0</v>
      </c>
      <c r="H154" s="180">
        <v>1</v>
      </c>
      <c r="I154" s="180">
        <v>1</v>
      </c>
      <c r="J154" s="180">
        <v>1</v>
      </c>
      <c r="K154" s="138">
        <v>0</v>
      </c>
      <c r="L154" s="143" t="s">
        <v>620</v>
      </c>
      <c r="M154" s="230">
        <v>0</v>
      </c>
      <c r="N154" s="144"/>
      <c r="O154" s="230">
        <v>0</v>
      </c>
      <c r="P154" s="166">
        <f t="shared" si="70"/>
        <v>0</v>
      </c>
      <c r="Q154" s="166">
        <f t="shared" si="71"/>
        <v>0</v>
      </c>
      <c r="R154" s="166">
        <f t="shared" si="72"/>
        <v>0</v>
      </c>
      <c r="S154" s="166">
        <f t="shared" si="61"/>
        <v>1</v>
      </c>
      <c r="T154" s="370">
        <f t="shared" si="62"/>
        <v>1</v>
      </c>
      <c r="U154" s="370">
        <f t="shared" si="73"/>
        <v>1</v>
      </c>
      <c r="V154" s="370">
        <f t="shared" si="74"/>
        <v>0</v>
      </c>
      <c r="W154" s="370">
        <f t="shared" si="75"/>
        <v>0</v>
      </c>
      <c r="X154" s="166">
        <f t="shared" si="76"/>
        <v>0</v>
      </c>
      <c r="Y154" s="182">
        <v>1</v>
      </c>
      <c r="Z154" s="136">
        <v>0</v>
      </c>
      <c r="AA154" s="180">
        <v>1</v>
      </c>
      <c r="AB154" s="136">
        <v>0</v>
      </c>
      <c r="AC154" s="136">
        <v>0</v>
      </c>
      <c r="AD154" s="180">
        <v>1</v>
      </c>
      <c r="AE154" s="136">
        <v>0</v>
      </c>
      <c r="AF154" s="138">
        <v>0</v>
      </c>
      <c r="AG154" s="144" t="s">
        <v>621</v>
      </c>
      <c r="AH154" s="155"/>
      <c r="AI154" s="137">
        <v>0</v>
      </c>
      <c r="AJ154" s="135">
        <f t="shared" si="63"/>
        <v>0</v>
      </c>
      <c r="AK154" s="135">
        <f t="shared" si="64"/>
        <v>0</v>
      </c>
      <c r="AL154" s="135">
        <f t="shared" si="77"/>
        <v>0</v>
      </c>
      <c r="AM154" s="135">
        <f t="shared" si="65"/>
        <v>0</v>
      </c>
      <c r="AN154" s="135">
        <f t="shared" ref="AN154:AN173" si="78">IF(AND(AI154=0,(AT154+AU154+AV154+AW154+AX154+AY154+AZ154+BA154)&gt;0),1,0)</f>
        <v>1</v>
      </c>
      <c r="AO154" s="135">
        <f t="shared" si="66"/>
        <v>0</v>
      </c>
      <c r="AP154" s="135">
        <f t="shared" si="67"/>
        <v>1</v>
      </c>
      <c r="AQ154" s="135">
        <f t="shared" si="51"/>
        <v>1</v>
      </c>
      <c r="AR154" s="135">
        <f t="shared" si="52"/>
        <v>0</v>
      </c>
      <c r="AS154" s="135">
        <f t="shared" si="68"/>
        <v>0</v>
      </c>
      <c r="AT154" s="163">
        <v>1</v>
      </c>
      <c r="AU154" s="137">
        <v>0</v>
      </c>
      <c r="AV154" s="136">
        <v>0</v>
      </c>
      <c r="AW154" s="136">
        <v>0</v>
      </c>
      <c r="AX154" s="136">
        <v>0</v>
      </c>
      <c r="AY154" s="136">
        <v>0</v>
      </c>
      <c r="AZ154" s="136">
        <v>0</v>
      </c>
      <c r="BA154" s="138">
        <v>1</v>
      </c>
      <c r="BB154" s="280">
        <f>Detailed!B153</f>
        <v>0</v>
      </c>
      <c r="BC154" s="297">
        <f>Detailed!C153</f>
        <v>0</v>
      </c>
      <c r="BD154" s="281">
        <f>Detailed!D153</f>
        <v>0</v>
      </c>
      <c r="BE154" s="282">
        <f>Detailed!E153</f>
        <v>0</v>
      </c>
      <c r="BF154" s="281">
        <f>Detailed!F153</f>
        <v>0</v>
      </c>
      <c r="BG154" s="263">
        <f>Detailed!G153</f>
        <v>0</v>
      </c>
      <c r="BH154" s="281">
        <f>Detailed!H153</f>
        <v>0</v>
      </c>
      <c r="BI154" s="282">
        <f>Detailed!I153</f>
        <v>0</v>
      </c>
      <c r="BJ154" s="281">
        <f>Detailed!J153</f>
        <v>0</v>
      </c>
      <c r="BK154" s="283">
        <f>Detailed!K153</f>
        <v>0</v>
      </c>
      <c r="BL154" s="266">
        <f>Detailed!L153</f>
        <v>0</v>
      </c>
      <c r="BM154" s="267">
        <f>Detailed!M153</f>
        <v>0</v>
      </c>
      <c r="BN154" s="264">
        <f>Detailed!N153</f>
        <v>0</v>
      </c>
      <c r="BO154" s="265">
        <f>Detailed!K153</f>
        <v>0</v>
      </c>
      <c r="BQ154" s="57"/>
      <c r="BS154" s="57"/>
      <c r="BU154" s="57"/>
      <c r="BW154" s="57"/>
      <c r="BY154" s="57"/>
      <c r="BZ154" s="11"/>
      <c r="CA154" s="57"/>
      <c r="CC154" s="57"/>
      <c r="CE154" s="57"/>
      <c r="CG154" s="57"/>
      <c r="CI154" s="57"/>
      <c r="CJ154" s="57"/>
      <c r="CK154" s="57"/>
      <c r="CL154" s="57"/>
      <c r="CM154" s="57"/>
      <c r="CN154" s="57"/>
      <c r="CO154" s="57"/>
      <c r="CP154" s="57"/>
      <c r="CQ154" s="57"/>
      <c r="CS154" s="57"/>
      <c r="CU154" s="57"/>
      <c r="CW154" s="57"/>
      <c r="CY154" s="57"/>
      <c r="DA154" s="57"/>
      <c r="DC154" s="57"/>
      <c r="DE154" s="57"/>
      <c r="DG154" s="57"/>
      <c r="DI154" s="57"/>
      <c r="DK154" s="57"/>
      <c r="DM154" s="57"/>
      <c r="DO154" s="57"/>
      <c r="DQ154" s="57"/>
      <c r="DS154" s="57"/>
      <c r="DU154" s="57"/>
      <c r="DW154" s="57"/>
      <c r="DY154" s="57"/>
      <c r="EA154" s="57"/>
      <c r="EC154" s="57"/>
      <c r="EE154" s="57"/>
      <c r="EG154" s="57"/>
      <c r="EI154" s="57"/>
      <c r="EK154" s="57"/>
      <c r="EM154" s="57"/>
      <c r="EO154" s="57"/>
      <c r="EQ154" s="57"/>
      <c r="ES154" s="57"/>
      <c r="EU154" s="57"/>
      <c r="EW154" s="57"/>
      <c r="EY154" s="57"/>
      <c r="FA154" s="57"/>
      <c r="FC154" s="57"/>
      <c r="FE154" s="57"/>
      <c r="FG154" s="57"/>
      <c r="FI154" s="57"/>
      <c r="FK154" s="57"/>
    </row>
    <row r="155" spans="1:167" ht="215.25" customHeight="1" thickBot="1">
      <c r="A155" s="193" t="s">
        <v>503</v>
      </c>
      <c r="B155" s="197">
        <f t="shared" si="59"/>
        <v>1</v>
      </c>
      <c r="C155" s="71">
        <f t="shared" si="69"/>
        <v>1</v>
      </c>
      <c r="D155" s="182">
        <v>1</v>
      </c>
      <c r="E155" s="136">
        <v>0</v>
      </c>
      <c r="F155" s="180">
        <v>1</v>
      </c>
      <c r="G155" s="136">
        <f t="shared" si="60"/>
        <v>1</v>
      </c>
      <c r="H155" s="136">
        <v>0</v>
      </c>
      <c r="I155" s="180">
        <v>1</v>
      </c>
      <c r="J155" s="180">
        <v>1</v>
      </c>
      <c r="K155" s="184">
        <v>1</v>
      </c>
      <c r="L155" s="143" t="s">
        <v>622</v>
      </c>
      <c r="M155" s="230">
        <v>0</v>
      </c>
      <c r="N155" s="144" t="s">
        <v>623</v>
      </c>
      <c r="O155" s="230">
        <v>0</v>
      </c>
      <c r="P155" s="166">
        <f t="shared" si="70"/>
        <v>0</v>
      </c>
      <c r="Q155" s="166">
        <f t="shared" si="71"/>
        <v>0</v>
      </c>
      <c r="R155" s="166">
        <f t="shared" si="72"/>
        <v>0</v>
      </c>
      <c r="S155" s="166">
        <f t="shared" si="61"/>
        <v>1</v>
      </c>
      <c r="T155" s="370">
        <f t="shared" si="62"/>
        <v>1</v>
      </c>
      <c r="U155" s="370">
        <f t="shared" si="73"/>
        <v>0</v>
      </c>
      <c r="V155" s="370">
        <f t="shared" si="74"/>
        <v>0</v>
      </c>
      <c r="W155" s="370">
        <f t="shared" si="75"/>
        <v>1</v>
      </c>
      <c r="X155" s="166">
        <f t="shared" si="76"/>
        <v>1</v>
      </c>
      <c r="Y155" s="182">
        <v>1</v>
      </c>
      <c r="Z155" s="136">
        <v>0</v>
      </c>
      <c r="AA155" s="136">
        <v>0</v>
      </c>
      <c r="AB155" s="136">
        <v>0</v>
      </c>
      <c r="AC155" s="136">
        <v>0</v>
      </c>
      <c r="AD155" s="180">
        <v>1</v>
      </c>
      <c r="AE155" s="136">
        <v>0</v>
      </c>
      <c r="AF155" s="184">
        <v>1</v>
      </c>
      <c r="AG155" s="155"/>
      <c r="AH155" s="155"/>
      <c r="AI155" s="137">
        <v>0</v>
      </c>
      <c r="AJ155" s="135">
        <f t="shared" si="63"/>
        <v>0</v>
      </c>
      <c r="AK155" s="135">
        <f t="shared" si="64"/>
        <v>0</v>
      </c>
      <c r="AL155" s="135">
        <f t="shared" si="77"/>
        <v>0</v>
      </c>
      <c r="AM155" s="135">
        <f t="shared" si="65"/>
        <v>0</v>
      </c>
      <c r="AN155" s="135">
        <f t="shared" si="78"/>
        <v>0</v>
      </c>
      <c r="AO155" s="135">
        <f t="shared" si="66"/>
        <v>0</v>
      </c>
      <c r="AP155" s="135">
        <f t="shared" si="67"/>
        <v>0</v>
      </c>
      <c r="AQ155" s="135">
        <f t="shared" si="51"/>
        <v>0</v>
      </c>
      <c r="AR155" s="135">
        <f t="shared" si="52"/>
        <v>0</v>
      </c>
      <c r="AS155" s="135">
        <f t="shared" si="68"/>
        <v>0</v>
      </c>
      <c r="AT155" s="163">
        <v>0</v>
      </c>
      <c r="AU155" s="137">
        <v>0</v>
      </c>
      <c r="AV155" s="136">
        <v>0</v>
      </c>
      <c r="AW155" s="136">
        <v>0</v>
      </c>
      <c r="AX155" s="136">
        <v>0</v>
      </c>
      <c r="AY155" s="136">
        <v>0</v>
      </c>
      <c r="AZ155" s="136">
        <v>0</v>
      </c>
      <c r="BA155" s="138">
        <v>0</v>
      </c>
      <c r="BB155" s="280">
        <f>Detailed!B154</f>
        <v>0</v>
      </c>
      <c r="BC155" s="297">
        <f>Detailed!C154</f>
        <v>0</v>
      </c>
      <c r="BD155" s="281">
        <f>Detailed!D154</f>
        <v>0</v>
      </c>
      <c r="BE155" s="282">
        <f>Detailed!E154</f>
        <v>0</v>
      </c>
      <c r="BF155" s="281">
        <f>Detailed!F154</f>
        <v>0</v>
      </c>
      <c r="BG155" s="263">
        <f>Detailed!G154</f>
        <v>0</v>
      </c>
      <c r="BH155" s="281">
        <f>Detailed!H154</f>
        <v>0</v>
      </c>
      <c r="BI155" s="282">
        <f>Detailed!I154</f>
        <v>0</v>
      </c>
      <c r="BJ155" s="281">
        <f>Detailed!J154</f>
        <v>0</v>
      </c>
      <c r="BK155" s="283">
        <f>Detailed!K154</f>
        <v>0</v>
      </c>
      <c r="BL155" s="266">
        <f>Detailed!L154</f>
        <v>0</v>
      </c>
      <c r="BM155" s="267">
        <f>Detailed!M154</f>
        <v>0</v>
      </c>
      <c r="BN155" s="264">
        <f>Detailed!N154</f>
        <v>0</v>
      </c>
      <c r="BO155" s="265">
        <f>Detailed!K154</f>
        <v>0</v>
      </c>
      <c r="BQ155" s="57"/>
      <c r="BS155" s="57"/>
      <c r="BU155" s="57"/>
      <c r="BW155" s="57"/>
      <c r="BY155" s="57"/>
      <c r="BZ155" s="11"/>
      <c r="CA155" s="57"/>
      <c r="CC155" s="57"/>
      <c r="CE155" s="57"/>
      <c r="CG155" s="57"/>
      <c r="CI155" s="57"/>
      <c r="CJ155" s="57"/>
      <c r="CK155" s="57"/>
      <c r="CL155" s="57"/>
      <c r="CM155" s="57"/>
      <c r="CN155" s="57"/>
      <c r="CO155" s="57"/>
      <c r="CP155" s="57"/>
      <c r="CQ155" s="57"/>
      <c r="CS155" s="57"/>
      <c r="CU155" s="57"/>
      <c r="CW155" s="57"/>
      <c r="CY155" s="57"/>
      <c r="DA155" s="57"/>
      <c r="DC155" s="57"/>
      <c r="DE155" s="57"/>
      <c r="DG155" s="57"/>
      <c r="DI155" s="57"/>
      <c r="DK155" s="57"/>
      <c r="DM155" s="57"/>
      <c r="DO155" s="57"/>
      <c r="DQ155" s="57"/>
      <c r="DS155" s="57"/>
      <c r="DU155" s="57"/>
      <c r="DW155" s="57"/>
      <c r="DY155" s="57"/>
      <c r="EA155" s="57"/>
      <c r="EC155" s="57"/>
      <c r="EE155" s="57"/>
      <c r="EG155" s="57"/>
      <c r="EI155" s="57"/>
      <c r="EK155" s="57"/>
      <c r="EM155" s="57"/>
      <c r="EO155" s="57"/>
      <c r="EQ155" s="57"/>
      <c r="ES155" s="57"/>
      <c r="EU155" s="57"/>
      <c r="EW155" s="57"/>
      <c r="EY155" s="57"/>
      <c r="FA155" s="57"/>
      <c r="FC155" s="57"/>
      <c r="FE155" s="57"/>
      <c r="FG155" s="57"/>
      <c r="FI155" s="57"/>
      <c r="FK155" s="57"/>
    </row>
    <row r="156" spans="1:167" ht="84.75" customHeight="1" thickBot="1">
      <c r="A156" s="194" t="s">
        <v>505</v>
      </c>
      <c r="B156" s="197">
        <f t="shared" si="59"/>
        <v>0</v>
      </c>
      <c r="C156" s="71">
        <f t="shared" si="69"/>
        <v>0</v>
      </c>
      <c r="D156" s="163">
        <v>0</v>
      </c>
      <c r="E156" s="180">
        <v>1</v>
      </c>
      <c r="F156" s="136">
        <v>0</v>
      </c>
      <c r="G156" s="136">
        <f t="shared" si="60"/>
        <v>0</v>
      </c>
      <c r="H156" s="136">
        <v>0</v>
      </c>
      <c r="I156" s="136">
        <v>0</v>
      </c>
      <c r="J156" s="136">
        <v>0</v>
      </c>
      <c r="K156" s="138">
        <v>0</v>
      </c>
      <c r="L156" s="143" t="s">
        <v>624</v>
      </c>
      <c r="M156" s="230">
        <v>0</v>
      </c>
      <c r="N156" s="144"/>
      <c r="O156" s="230">
        <v>0</v>
      </c>
      <c r="P156" s="166">
        <f t="shared" si="70"/>
        <v>0</v>
      </c>
      <c r="Q156" s="166">
        <f t="shared" si="71"/>
        <v>0</v>
      </c>
      <c r="R156" s="166">
        <f t="shared" si="72"/>
        <v>0</v>
      </c>
      <c r="S156" s="166">
        <f t="shared" si="61"/>
        <v>0</v>
      </c>
      <c r="T156" s="370">
        <f t="shared" si="62"/>
        <v>0</v>
      </c>
      <c r="U156" s="370">
        <f t="shared" si="73"/>
        <v>0</v>
      </c>
      <c r="V156" s="370">
        <f t="shared" si="74"/>
        <v>0</v>
      </c>
      <c r="W156" s="370">
        <f t="shared" si="75"/>
        <v>0</v>
      </c>
      <c r="X156" s="166">
        <f t="shared" si="76"/>
        <v>0</v>
      </c>
      <c r="Y156" s="163">
        <v>0</v>
      </c>
      <c r="Z156" s="136">
        <v>0</v>
      </c>
      <c r="AA156" s="136">
        <v>0</v>
      </c>
      <c r="AB156" s="136">
        <v>0</v>
      </c>
      <c r="AC156" s="136">
        <v>0</v>
      </c>
      <c r="AD156" s="136">
        <v>0</v>
      </c>
      <c r="AE156" s="136">
        <v>0</v>
      </c>
      <c r="AF156" s="138">
        <v>0</v>
      </c>
      <c r="AG156" s="155"/>
      <c r="AH156" s="155"/>
      <c r="AI156" s="137">
        <v>0</v>
      </c>
      <c r="AJ156" s="135">
        <f t="shared" si="63"/>
        <v>0</v>
      </c>
      <c r="AK156" s="135">
        <f t="shared" si="64"/>
        <v>0</v>
      </c>
      <c r="AL156" s="135">
        <f t="shared" si="77"/>
        <v>0</v>
      </c>
      <c r="AM156" s="135">
        <f t="shared" si="65"/>
        <v>0</v>
      </c>
      <c r="AN156" s="135">
        <f t="shared" si="78"/>
        <v>0</v>
      </c>
      <c r="AO156" s="135">
        <f t="shared" si="66"/>
        <v>0</v>
      </c>
      <c r="AP156" s="135">
        <f t="shared" si="67"/>
        <v>0</v>
      </c>
      <c r="AQ156" s="135">
        <f t="shared" ref="AQ156:AQ173" si="79">IF(AND(AP156=1,AS156=0),1,0)</f>
        <v>0</v>
      </c>
      <c r="AR156" s="135">
        <f t="shared" ref="AR156:AR173" si="80">IF(AND(AP156=0,AS156=1),1,0)</f>
        <v>0</v>
      </c>
      <c r="AS156" s="135">
        <f t="shared" si="68"/>
        <v>0</v>
      </c>
      <c r="AT156" s="163">
        <v>0</v>
      </c>
      <c r="AU156" s="137">
        <v>0</v>
      </c>
      <c r="AV156" s="136">
        <v>0</v>
      </c>
      <c r="AW156" s="136">
        <v>0</v>
      </c>
      <c r="AX156" s="136">
        <v>0</v>
      </c>
      <c r="AY156" s="136">
        <v>0</v>
      </c>
      <c r="AZ156" s="136">
        <v>0</v>
      </c>
      <c r="BA156" s="138">
        <v>0</v>
      </c>
      <c r="BB156" s="280">
        <f>Detailed!B155</f>
        <v>0</v>
      </c>
      <c r="BC156" s="297">
        <f>Detailed!C155</f>
        <v>0</v>
      </c>
      <c r="BD156" s="281">
        <f>Detailed!D155</f>
        <v>0</v>
      </c>
      <c r="BE156" s="282">
        <f>Detailed!E155</f>
        <v>0</v>
      </c>
      <c r="BF156" s="281">
        <f>Detailed!F155</f>
        <v>0</v>
      </c>
      <c r="BG156" s="263">
        <f>Detailed!G155</f>
        <v>0</v>
      </c>
      <c r="BH156" s="281">
        <f>Detailed!H155</f>
        <v>0</v>
      </c>
      <c r="BI156" s="282">
        <f>Detailed!I155</f>
        <v>0</v>
      </c>
      <c r="BJ156" s="281">
        <f>Detailed!J155</f>
        <v>0</v>
      </c>
      <c r="BK156" s="283">
        <f>Detailed!K155</f>
        <v>0</v>
      </c>
      <c r="BL156" s="266">
        <f>Detailed!L155</f>
        <v>0</v>
      </c>
      <c r="BM156" s="267">
        <f>Detailed!M155</f>
        <v>0</v>
      </c>
      <c r="BN156" s="264">
        <f>Detailed!N155</f>
        <v>0</v>
      </c>
      <c r="BO156" s="265">
        <f>Detailed!K155</f>
        <v>0</v>
      </c>
      <c r="BQ156" s="57"/>
      <c r="BS156" s="57"/>
      <c r="BU156" s="57"/>
      <c r="BW156" s="57"/>
      <c r="BY156" s="57"/>
      <c r="BZ156" s="11"/>
      <c r="CA156" s="57"/>
      <c r="CC156" s="57"/>
      <c r="CE156" s="57"/>
      <c r="CG156" s="57"/>
      <c r="CI156" s="57"/>
      <c r="CJ156" s="57"/>
      <c r="CK156" s="57"/>
      <c r="CL156" s="57"/>
      <c r="CM156" s="57"/>
      <c r="CN156" s="57"/>
      <c r="CO156" s="57"/>
      <c r="CP156" s="57"/>
      <c r="CQ156" s="57"/>
      <c r="CS156" s="57"/>
      <c r="CU156" s="57"/>
      <c r="CW156" s="57"/>
      <c r="CY156" s="57"/>
      <c r="DA156" s="57"/>
      <c r="DC156" s="57"/>
      <c r="DE156" s="57"/>
      <c r="DG156" s="57"/>
      <c r="DI156" s="57"/>
      <c r="DK156" s="57"/>
      <c r="DM156" s="57"/>
      <c r="DO156" s="57"/>
      <c r="DQ156" s="57"/>
      <c r="DS156" s="57"/>
      <c r="DU156" s="57"/>
      <c r="DW156" s="57"/>
      <c r="DY156" s="57"/>
      <c r="EA156" s="57"/>
      <c r="EC156" s="57"/>
      <c r="EE156" s="57"/>
      <c r="EG156" s="57"/>
      <c r="EI156" s="57"/>
      <c r="EK156" s="57"/>
      <c r="EM156" s="57"/>
      <c r="EO156" s="57"/>
      <c r="EQ156" s="57"/>
      <c r="ES156" s="57"/>
      <c r="EU156" s="57"/>
      <c r="EW156" s="57"/>
      <c r="EY156" s="57"/>
      <c r="FA156" s="57"/>
      <c r="FC156" s="57"/>
      <c r="FE156" s="57"/>
      <c r="FG156" s="57"/>
      <c r="FI156" s="57"/>
      <c r="FK156" s="57"/>
    </row>
    <row r="157" spans="1:167" ht="196.5" customHeight="1" thickBot="1">
      <c r="A157" s="193" t="s">
        <v>507</v>
      </c>
      <c r="B157" s="197">
        <f t="shared" si="59"/>
        <v>1</v>
      </c>
      <c r="C157" s="71">
        <f t="shared" si="69"/>
        <v>1</v>
      </c>
      <c r="D157" s="182">
        <v>1</v>
      </c>
      <c r="E157" s="136">
        <v>0</v>
      </c>
      <c r="F157" s="136">
        <v>0</v>
      </c>
      <c r="G157" s="136">
        <f t="shared" si="60"/>
        <v>0</v>
      </c>
      <c r="H157" s="180">
        <v>1</v>
      </c>
      <c r="I157" s="180">
        <v>1</v>
      </c>
      <c r="J157" s="180">
        <v>1</v>
      </c>
      <c r="K157" s="184">
        <v>1</v>
      </c>
      <c r="L157" s="143" t="s">
        <v>625</v>
      </c>
      <c r="M157" s="230">
        <v>0</v>
      </c>
      <c r="N157" s="144" t="s">
        <v>626</v>
      </c>
      <c r="O157" s="230">
        <v>0</v>
      </c>
      <c r="P157" s="166">
        <f t="shared" si="70"/>
        <v>0</v>
      </c>
      <c r="Q157" s="166">
        <f t="shared" si="71"/>
        <v>0</v>
      </c>
      <c r="R157" s="166">
        <f t="shared" si="72"/>
        <v>0</v>
      </c>
      <c r="S157" s="166">
        <f t="shared" si="61"/>
        <v>1</v>
      </c>
      <c r="T157" s="370">
        <f t="shared" si="62"/>
        <v>1</v>
      </c>
      <c r="U157" s="370">
        <f t="shared" si="73"/>
        <v>0</v>
      </c>
      <c r="V157" s="370">
        <f t="shared" si="74"/>
        <v>0</v>
      </c>
      <c r="W157" s="370">
        <f t="shared" si="75"/>
        <v>1</v>
      </c>
      <c r="X157" s="166">
        <f t="shared" si="76"/>
        <v>1</v>
      </c>
      <c r="Y157" s="182">
        <v>1</v>
      </c>
      <c r="Z157" s="180">
        <v>1</v>
      </c>
      <c r="AA157" s="136">
        <v>0</v>
      </c>
      <c r="AB157" s="136">
        <v>0</v>
      </c>
      <c r="AC157" s="136">
        <v>0</v>
      </c>
      <c r="AD157" s="136">
        <v>0</v>
      </c>
      <c r="AE157" s="136">
        <v>0</v>
      </c>
      <c r="AF157" s="184">
        <v>1</v>
      </c>
      <c r="AG157" s="155"/>
      <c r="AH157" s="155"/>
      <c r="AI157" s="137">
        <v>0</v>
      </c>
      <c r="AJ157" s="135">
        <f t="shared" si="63"/>
        <v>0</v>
      </c>
      <c r="AK157" s="135">
        <f t="shared" si="64"/>
        <v>0</v>
      </c>
      <c r="AL157" s="135">
        <f t="shared" si="77"/>
        <v>0</v>
      </c>
      <c r="AM157" s="135">
        <f t="shared" si="65"/>
        <v>0</v>
      </c>
      <c r="AN157" s="135">
        <f t="shared" si="78"/>
        <v>0</v>
      </c>
      <c r="AO157" s="135">
        <f t="shared" si="66"/>
        <v>0</v>
      </c>
      <c r="AP157" s="135">
        <f t="shared" si="67"/>
        <v>0</v>
      </c>
      <c r="AQ157" s="135">
        <f t="shared" si="79"/>
        <v>0</v>
      </c>
      <c r="AR157" s="135">
        <f t="shared" si="80"/>
        <v>0</v>
      </c>
      <c r="AS157" s="135">
        <f t="shared" si="68"/>
        <v>0</v>
      </c>
      <c r="AT157" s="163">
        <v>0</v>
      </c>
      <c r="AU157" s="137">
        <v>0</v>
      </c>
      <c r="AV157" s="136">
        <v>0</v>
      </c>
      <c r="AW157" s="136">
        <v>0</v>
      </c>
      <c r="AX157" s="136">
        <v>0</v>
      </c>
      <c r="AY157" s="136">
        <v>0</v>
      </c>
      <c r="AZ157" s="136">
        <v>0</v>
      </c>
      <c r="BA157" s="138">
        <v>0</v>
      </c>
      <c r="BB157" s="280">
        <f>Detailed!B156</f>
        <v>0</v>
      </c>
      <c r="BC157" s="297">
        <f>Detailed!C156</f>
        <v>0</v>
      </c>
      <c r="BD157" s="281">
        <f>Detailed!D156</f>
        <v>0</v>
      </c>
      <c r="BE157" s="282">
        <f>Detailed!E156</f>
        <v>0</v>
      </c>
      <c r="BF157" s="281">
        <f>Detailed!F156</f>
        <v>0</v>
      </c>
      <c r="BG157" s="263">
        <f>Detailed!G156</f>
        <v>0</v>
      </c>
      <c r="BH157" s="281">
        <f>Detailed!H156</f>
        <v>0</v>
      </c>
      <c r="BI157" s="282">
        <f>Detailed!I156</f>
        <v>0</v>
      </c>
      <c r="BJ157" s="281">
        <f>Detailed!J156</f>
        <v>0</v>
      </c>
      <c r="BK157" s="283">
        <f>Detailed!K156</f>
        <v>0</v>
      </c>
      <c r="BL157" s="266">
        <f>Detailed!L156</f>
        <v>0</v>
      </c>
      <c r="BM157" s="267">
        <f>Detailed!M156</f>
        <v>0</v>
      </c>
      <c r="BN157" s="264">
        <f>Detailed!N156</f>
        <v>0</v>
      </c>
      <c r="BO157" s="265">
        <f>Detailed!K156</f>
        <v>0</v>
      </c>
      <c r="BQ157" s="57"/>
      <c r="BS157" s="57"/>
      <c r="BU157" s="57"/>
      <c r="BW157" s="57"/>
      <c r="BY157" s="57"/>
      <c r="BZ157" s="11"/>
      <c r="CA157" s="57"/>
      <c r="CC157" s="57"/>
      <c r="CE157" s="57"/>
      <c r="CG157" s="57"/>
      <c r="CI157" s="57"/>
      <c r="CJ157" s="57"/>
      <c r="CK157" s="57"/>
      <c r="CL157" s="57"/>
      <c r="CM157" s="57"/>
      <c r="CN157" s="57"/>
      <c r="CO157" s="57"/>
      <c r="CP157" s="57"/>
      <c r="CQ157" s="57"/>
      <c r="CS157" s="57"/>
      <c r="CU157" s="57"/>
      <c r="CW157" s="57"/>
      <c r="CY157" s="57"/>
      <c r="DA157" s="57"/>
      <c r="DC157" s="57"/>
      <c r="DE157" s="57"/>
      <c r="DG157" s="57"/>
      <c r="DI157" s="57"/>
      <c r="DK157" s="57"/>
      <c r="DM157" s="57"/>
      <c r="DO157" s="57"/>
      <c r="DQ157" s="57"/>
      <c r="DS157" s="57"/>
      <c r="DU157" s="57"/>
      <c r="DW157" s="57"/>
      <c r="DY157" s="57"/>
      <c r="EA157" s="57"/>
      <c r="EC157" s="57"/>
      <c r="EE157" s="57"/>
      <c r="EG157" s="57"/>
      <c r="EI157" s="57"/>
      <c r="EK157" s="57"/>
      <c r="EM157" s="57"/>
      <c r="EO157" s="57"/>
      <c r="EQ157" s="57"/>
      <c r="ES157" s="57"/>
      <c r="EU157" s="57"/>
      <c r="EW157" s="57"/>
      <c r="EY157" s="57"/>
      <c r="FA157" s="57"/>
      <c r="FC157" s="57"/>
      <c r="FE157" s="57"/>
      <c r="FG157" s="57"/>
      <c r="FI157" s="57"/>
      <c r="FK157" s="57"/>
    </row>
    <row r="158" spans="1:167" ht="167.25" customHeight="1" thickBot="1">
      <c r="A158" s="193" t="s">
        <v>509</v>
      </c>
      <c r="B158" s="197">
        <f t="shared" si="59"/>
        <v>1</v>
      </c>
      <c r="C158" s="71">
        <f t="shared" si="69"/>
        <v>1</v>
      </c>
      <c r="D158" s="182">
        <v>1</v>
      </c>
      <c r="E158" s="136">
        <v>0</v>
      </c>
      <c r="F158" s="23">
        <v>0</v>
      </c>
      <c r="G158" s="136">
        <f t="shared" si="60"/>
        <v>0</v>
      </c>
      <c r="H158" s="180">
        <v>1</v>
      </c>
      <c r="I158" s="180">
        <v>1</v>
      </c>
      <c r="J158" s="180">
        <v>1</v>
      </c>
      <c r="K158" s="138">
        <v>0</v>
      </c>
      <c r="L158" s="143" t="s">
        <v>627</v>
      </c>
      <c r="M158" s="230">
        <v>0</v>
      </c>
      <c r="N158" s="144"/>
      <c r="O158" s="230">
        <v>0</v>
      </c>
      <c r="P158" s="166">
        <f t="shared" si="70"/>
        <v>0</v>
      </c>
      <c r="Q158" s="166">
        <f t="shared" si="71"/>
        <v>0</v>
      </c>
      <c r="R158" s="166">
        <f t="shared" si="72"/>
        <v>0</v>
      </c>
      <c r="S158" s="166">
        <f t="shared" si="61"/>
        <v>1</v>
      </c>
      <c r="T158" s="370">
        <f t="shared" si="62"/>
        <v>1</v>
      </c>
      <c r="U158" s="370">
        <f t="shared" si="73"/>
        <v>1</v>
      </c>
      <c r="V158" s="370">
        <f t="shared" si="74"/>
        <v>0</v>
      </c>
      <c r="W158" s="370">
        <f t="shared" si="75"/>
        <v>0</v>
      </c>
      <c r="X158" s="166">
        <f t="shared" si="76"/>
        <v>0</v>
      </c>
      <c r="Y158" s="182">
        <v>1</v>
      </c>
      <c r="Z158" s="136">
        <v>0</v>
      </c>
      <c r="AA158" s="136">
        <v>0</v>
      </c>
      <c r="AB158" s="136">
        <v>0</v>
      </c>
      <c r="AC158" s="136">
        <v>0</v>
      </c>
      <c r="AD158" s="136">
        <v>0</v>
      </c>
      <c r="AE158" s="136">
        <v>0</v>
      </c>
      <c r="AF158" s="184">
        <v>1</v>
      </c>
      <c r="AG158" s="155"/>
      <c r="AH158" s="155"/>
      <c r="AI158" s="137">
        <v>0</v>
      </c>
      <c r="AJ158" s="135">
        <f t="shared" si="63"/>
        <v>0</v>
      </c>
      <c r="AK158" s="135">
        <f t="shared" si="64"/>
        <v>0</v>
      </c>
      <c r="AL158" s="135">
        <f t="shared" si="77"/>
        <v>0</v>
      </c>
      <c r="AM158" s="135">
        <f t="shared" si="65"/>
        <v>0</v>
      </c>
      <c r="AN158" s="135">
        <f t="shared" si="78"/>
        <v>0</v>
      </c>
      <c r="AO158" s="135">
        <f t="shared" si="66"/>
        <v>0</v>
      </c>
      <c r="AP158" s="135">
        <f t="shared" si="67"/>
        <v>0</v>
      </c>
      <c r="AQ158" s="135">
        <f t="shared" si="79"/>
        <v>0</v>
      </c>
      <c r="AR158" s="135">
        <f t="shared" si="80"/>
        <v>0</v>
      </c>
      <c r="AS158" s="135">
        <f t="shared" si="68"/>
        <v>0</v>
      </c>
      <c r="AT158" s="163">
        <v>0</v>
      </c>
      <c r="AU158" s="137">
        <v>0</v>
      </c>
      <c r="AV158" s="136">
        <v>0</v>
      </c>
      <c r="AW158" s="136">
        <v>0</v>
      </c>
      <c r="AX158" s="136">
        <v>0</v>
      </c>
      <c r="AY158" s="136">
        <v>0</v>
      </c>
      <c r="AZ158" s="136">
        <v>0</v>
      </c>
      <c r="BA158" s="138">
        <v>0</v>
      </c>
      <c r="BB158" s="280">
        <f>Detailed!B157</f>
        <v>0</v>
      </c>
      <c r="BC158" s="297">
        <f>Detailed!C157</f>
        <v>0</v>
      </c>
      <c r="BD158" s="281">
        <f>Detailed!D157</f>
        <v>0</v>
      </c>
      <c r="BE158" s="282">
        <f>Detailed!E157</f>
        <v>0</v>
      </c>
      <c r="BF158" s="281">
        <f>Detailed!F157</f>
        <v>0</v>
      </c>
      <c r="BG158" s="263">
        <f>Detailed!G157</f>
        <v>0</v>
      </c>
      <c r="BH158" s="281">
        <f>Detailed!H157</f>
        <v>0</v>
      </c>
      <c r="BI158" s="282">
        <f>Detailed!I157</f>
        <v>0</v>
      </c>
      <c r="BJ158" s="281">
        <f>Detailed!J157</f>
        <v>0</v>
      </c>
      <c r="BK158" s="283">
        <f>Detailed!K157</f>
        <v>0</v>
      </c>
      <c r="BL158" s="266">
        <f>Detailed!L157</f>
        <v>0</v>
      </c>
      <c r="BM158" s="267">
        <f>Detailed!M157</f>
        <v>0</v>
      </c>
      <c r="BN158" s="264">
        <f>Detailed!N157</f>
        <v>0</v>
      </c>
      <c r="BO158" s="265">
        <f>Detailed!K157</f>
        <v>0</v>
      </c>
      <c r="BQ158" s="57"/>
      <c r="BS158" s="57"/>
      <c r="BU158" s="57"/>
      <c r="BW158" s="57"/>
      <c r="BY158" s="57"/>
      <c r="BZ158" s="11"/>
      <c r="CA158" s="57"/>
      <c r="CC158" s="57"/>
      <c r="CE158" s="57"/>
      <c r="CG158" s="57"/>
      <c r="CI158" s="57"/>
      <c r="CJ158" s="57"/>
      <c r="CK158" s="57"/>
      <c r="CL158" s="57"/>
      <c r="CM158" s="57"/>
      <c r="CN158" s="57"/>
      <c r="CO158" s="57"/>
      <c r="CP158" s="57"/>
      <c r="CQ158" s="57"/>
      <c r="CS158" s="57"/>
      <c r="CU158" s="57"/>
      <c r="CW158" s="57"/>
      <c r="CY158" s="57"/>
      <c r="DA158" s="57"/>
      <c r="DC158" s="57"/>
      <c r="DE158" s="57"/>
      <c r="DG158" s="57"/>
      <c r="DI158" s="57"/>
      <c r="DK158" s="57"/>
      <c r="DM158" s="57"/>
      <c r="DO158" s="57"/>
      <c r="DQ158" s="57"/>
      <c r="DS158" s="57"/>
      <c r="DU158" s="57"/>
      <c r="DW158" s="57"/>
      <c r="DY158" s="57"/>
      <c r="EA158" s="57"/>
      <c r="EC158" s="57"/>
      <c r="EE158" s="57"/>
      <c r="EG158" s="57"/>
      <c r="EI158" s="57"/>
      <c r="EK158" s="57"/>
      <c r="EM158" s="57"/>
      <c r="EO158" s="57"/>
      <c r="EQ158" s="57"/>
      <c r="ES158" s="57"/>
      <c r="EU158" s="57"/>
      <c r="EW158" s="57"/>
      <c r="EY158" s="57"/>
      <c r="FA158" s="57"/>
      <c r="FC158" s="57"/>
      <c r="FE158" s="57"/>
      <c r="FG158" s="57"/>
      <c r="FI158" s="57"/>
      <c r="FK158" s="57"/>
    </row>
    <row r="159" spans="1:167" ht="75.75" customHeight="1" thickBot="1">
      <c r="A159" s="193" t="s">
        <v>511</v>
      </c>
      <c r="B159" s="197">
        <f t="shared" si="59"/>
        <v>0</v>
      </c>
      <c r="C159" s="71">
        <f t="shared" si="69"/>
        <v>0</v>
      </c>
      <c r="D159" s="163">
        <v>0</v>
      </c>
      <c r="E159" s="180">
        <v>1</v>
      </c>
      <c r="F159" s="136">
        <v>0</v>
      </c>
      <c r="G159" s="136">
        <f t="shared" si="60"/>
        <v>0</v>
      </c>
      <c r="H159" s="136">
        <v>0</v>
      </c>
      <c r="I159" s="136">
        <v>0</v>
      </c>
      <c r="J159" s="136">
        <v>0</v>
      </c>
      <c r="K159" s="138">
        <v>0</v>
      </c>
      <c r="L159" s="143" t="s">
        <v>628</v>
      </c>
      <c r="M159" s="230">
        <v>0</v>
      </c>
      <c r="N159" s="144"/>
      <c r="O159" s="230">
        <v>0</v>
      </c>
      <c r="P159" s="166">
        <f t="shared" si="70"/>
        <v>0</v>
      </c>
      <c r="Q159" s="166">
        <f t="shared" si="71"/>
        <v>0</v>
      </c>
      <c r="R159" s="166">
        <f t="shared" si="72"/>
        <v>0</v>
      </c>
      <c r="S159" s="166">
        <f t="shared" si="61"/>
        <v>0</v>
      </c>
      <c r="T159" s="370">
        <f t="shared" si="62"/>
        <v>0</v>
      </c>
      <c r="U159" s="370">
        <f t="shared" si="73"/>
        <v>0</v>
      </c>
      <c r="V159" s="370">
        <f t="shared" si="74"/>
        <v>0</v>
      </c>
      <c r="W159" s="370">
        <f t="shared" si="75"/>
        <v>0</v>
      </c>
      <c r="X159" s="166">
        <f t="shared" si="76"/>
        <v>0</v>
      </c>
      <c r="Y159" s="163">
        <v>0</v>
      </c>
      <c r="Z159" s="136">
        <v>0</v>
      </c>
      <c r="AA159" s="136">
        <v>0</v>
      </c>
      <c r="AB159" s="136">
        <v>0</v>
      </c>
      <c r="AC159" s="136">
        <v>0</v>
      </c>
      <c r="AD159" s="136">
        <v>0</v>
      </c>
      <c r="AE159" s="136">
        <v>0</v>
      </c>
      <c r="AF159" s="138">
        <v>0</v>
      </c>
      <c r="AG159" s="144" t="s">
        <v>629</v>
      </c>
      <c r="AH159" s="144"/>
      <c r="AI159" s="135">
        <v>0</v>
      </c>
      <c r="AJ159" s="135">
        <f t="shared" si="63"/>
        <v>0</v>
      </c>
      <c r="AK159" s="135">
        <f t="shared" si="64"/>
        <v>0</v>
      </c>
      <c r="AL159" s="135">
        <f t="shared" si="77"/>
        <v>0</v>
      </c>
      <c r="AM159" s="135">
        <f t="shared" si="65"/>
        <v>0</v>
      </c>
      <c r="AN159" s="135">
        <f t="shared" si="78"/>
        <v>1</v>
      </c>
      <c r="AO159" s="135">
        <f t="shared" si="66"/>
        <v>0</v>
      </c>
      <c r="AP159" s="135">
        <f t="shared" si="67"/>
        <v>1</v>
      </c>
      <c r="AQ159" s="135">
        <f t="shared" si="79"/>
        <v>1</v>
      </c>
      <c r="AR159" s="135">
        <f t="shared" si="80"/>
        <v>0</v>
      </c>
      <c r="AS159" s="135">
        <f t="shared" si="68"/>
        <v>0</v>
      </c>
      <c r="AT159" s="163">
        <v>0</v>
      </c>
      <c r="AU159" s="137">
        <v>0</v>
      </c>
      <c r="AV159" s="136">
        <v>0</v>
      </c>
      <c r="AW159" s="136">
        <v>0</v>
      </c>
      <c r="AX159" s="136">
        <v>0</v>
      </c>
      <c r="AY159" s="136">
        <v>0</v>
      </c>
      <c r="AZ159" s="136">
        <v>0</v>
      </c>
      <c r="BA159" s="138">
        <v>1</v>
      </c>
      <c r="BB159" s="280">
        <f>Detailed!B158</f>
        <v>0</v>
      </c>
      <c r="BC159" s="297">
        <f>Detailed!C158</f>
        <v>0</v>
      </c>
      <c r="BD159" s="281">
        <f>Detailed!D158</f>
        <v>0</v>
      </c>
      <c r="BE159" s="282">
        <f>Detailed!E158</f>
        <v>0</v>
      </c>
      <c r="BF159" s="281">
        <f>Detailed!F158</f>
        <v>0</v>
      </c>
      <c r="BG159" s="263">
        <f>Detailed!G158</f>
        <v>0</v>
      </c>
      <c r="BH159" s="281">
        <f>Detailed!H158</f>
        <v>0</v>
      </c>
      <c r="BI159" s="282">
        <f>Detailed!I158</f>
        <v>0</v>
      </c>
      <c r="BJ159" s="281">
        <f>Detailed!J158</f>
        <v>0</v>
      </c>
      <c r="BK159" s="283">
        <f>Detailed!K158</f>
        <v>0</v>
      </c>
      <c r="BL159" s="266">
        <f>Detailed!L158</f>
        <v>0</v>
      </c>
      <c r="BM159" s="267">
        <f>Detailed!M158</f>
        <v>0</v>
      </c>
      <c r="BN159" s="264">
        <f>Detailed!N158</f>
        <v>0</v>
      </c>
      <c r="BO159" s="265">
        <f>Detailed!K158</f>
        <v>0</v>
      </c>
      <c r="BQ159" s="57"/>
      <c r="BS159" s="57"/>
      <c r="BU159" s="57"/>
      <c r="BW159" s="57"/>
      <c r="BY159" s="57"/>
      <c r="BZ159" s="11"/>
      <c r="CA159" s="57"/>
      <c r="CC159" s="57"/>
      <c r="CE159" s="57"/>
      <c r="CG159" s="57"/>
      <c r="CI159" s="57"/>
      <c r="CJ159" s="57"/>
      <c r="CK159" s="57"/>
      <c r="CL159" s="57"/>
      <c r="CM159" s="57"/>
      <c r="CN159" s="57"/>
      <c r="CO159" s="57"/>
      <c r="CP159" s="57"/>
      <c r="CQ159" s="57"/>
      <c r="CS159" s="57"/>
      <c r="CU159" s="57"/>
      <c r="CW159" s="57"/>
      <c r="CY159" s="57"/>
      <c r="DA159" s="57"/>
      <c r="DC159" s="57"/>
      <c r="DE159" s="57"/>
      <c r="DG159" s="57"/>
      <c r="DI159" s="57"/>
      <c r="DK159" s="57"/>
      <c r="DM159" s="57"/>
      <c r="DO159" s="57"/>
      <c r="DQ159" s="57"/>
      <c r="DS159" s="57"/>
      <c r="DU159" s="57"/>
      <c r="DW159" s="57"/>
      <c r="DY159" s="57"/>
      <c r="EA159" s="57"/>
      <c r="EC159" s="57"/>
      <c r="EE159" s="57"/>
      <c r="EG159" s="57"/>
      <c r="EI159" s="57"/>
      <c r="EK159" s="57"/>
      <c r="EM159" s="57"/>
      <c r="EO159" s="57"/>
      <c r="EQ159" s="57"/>
      <c r="ES159" s="57"/>
      <c r="EU159" s="57"/>
      <c r="EW159" s="57"/>
      <c r="EY159" s="57"/>
      <c r="FA159" s="57"/>
      <c r="FC159" s="57"/>
      <c r="FE159" s="57"/>
      <c r="FG159" s="57"/>
      <c r="FI159" s="57"/>
      <c r="FK159" s="57"/>
    </row>
    <row r="160" spans="1:167" ht="111.75" customHeight="1" thickBot="1">
      <c r="A160" s="193" t="s">
        <v>513</v>
      </c>
      <c r="B160" s="197">
        <f t="shared" si="59"/>
        <v>0</v>
      </c>
      <c r="C160" s="71">
        <f t="shared" si="69"/>
        <v>0</v>
      </c>
      <c r="D160" s="163">
        <v>0</v>
      </c>
      <c r="E160" s="180">
        <v>1</v>
      </c>
      <c r="F160" s="136">
        <v>0</v>
      </c>
      <c r="G160" s="136">
        <f t="shared" si="60"/>
        <v>0</v>
      </c>
      <c r="H160" s="136">
        <v>0</v>
      </c>
      <c r="I160" s="136">
        <v>0</v>
      </c>
      <c r="J160" s="136">
        <v>0</v>
      </c>
      <c r="K160" s="138">
        <v>0</v>
      </c>
      <c r="L160" s="143" t="s">
        <v>630</v>
      </c>
      <c r="M160" s="230">
        <v>0</v>
      </c>
      <c r="N160" s="144"/>
      <c r="O160" s="230">
        <v>0</v>
      </c>
      <c r="P160" s="166">
        <f t="shared" si="70"/>
        <v>0</v>
      </c>
      <c r="Q160" s="166">
        <f t="shared" si="71"/>
        <v>0</v>
      </c>
      <c r="R160" s="166">
        <f t="shared" si="72"/>
        <v>0</v>
      </c>
      <c r="S160" s="166">
        <f t="shared" si="61"/>
        <v>0</v>
      </c>
      <c r="T160" s="370">
        <f t="shared" si="62"/>
        <v>0</v>
      </c>
      <c r="U160" s="370">
        <f t="shared" si="73"/>
        <v>0</v>
      </c>
      <c r="V160" s="370">
        <f t="shared" si="74"/>
        <v>0</v>
      </c>
      <c r="W160" s="370">
        <f t="shared" si="75"/>
        <v>0</v>
      </c>
      <c r="X160" s="166">
        <f t="shared" si="76"/>
        <v>0</v>
      </c>
      <c r="Y160" s="163">
        <v>0</v>
      </c>
      <c r="Z160" s="136">
        <v>0</v>
      </c>
      <c r="AA160" s="136">
        <v>0</v>
      </c>
      <c r="AB160" s="136">
        <v>0</v>
      </c>
      <c r="AC160" s="136">
        <v>0</v>
      </c>
      <c r="AD160" s="136">
        <v>0</v>
      </c>
      <c r="AE160" s="136">
        <v>0</v>
      </c>
      <c r="AF160" s="138">
        <v>0</v>
      </c>
      <c r="AG160" s="155"/>
      <c r="AH160" s="155"/>
      <c r="AI160" s="137">
        <v>0</v>
      </c>
      <c r="AJ160" s="135">
        <f t="shared" si="63"/>
        <v>0</v>
      </c>
      <c r="AK160" s="135">
        <f t="shared" si="64"/>
        <v>0</v>
      </c>
      <c r="AL160" s="135">
        <f t="shared" si="77"/>
        <v>0</v>
      </c>
      <c r="AM160" s="135">
        <f t="shared" si="65"/>
        <v>0</v>
      </c>
      <c r="AN160" s="135">
        <f t="shared" si="78"/>
        <v>0</v>
      </c>
      <c r="AO160" s="135">
        <f t="shared" si="66"/>
        <v>0</v>
      </c>
      <c r="AP160" s="135">
        <f t="shared" si="67"/>
        <v>0</v>
      </c>
      <c r="AQ160" s="135">
        <f t="shared" si="79"/>
        <v>0</v>
      </c>
      <c r="AR160" s="135">
        <f t="shared" si="80"/>
        <v>0</v>
      </c>
      <c r="AS160" s="135">
        <f t="shared" si="68"/>
        <v>0</v>
      </c>
      <c r="AT160" s="163">
        <v>0</v>
      </c>
      <c r="AU160" s="137">
        <v>0</v>
      </c>
      <c r="AV160" s="136">
        <v>0</v>
      </c>
      <c r="AW160" s="136">
        <v>0</v>
      </c>
      <c r="AX160" s="136">
        <v>0</v>
      </c>
      <c r="AY160" s="136">
        <v>0</v>
      </c>
      <c r="AZ160" s="136">
        <v>0</v>
      </c>
      <c r="BA160" s="138">
        <v>0</v>
      </c>
      <c r="BB160" s="280">
        <f>Detailed!B159</f>
        <v>0</v>
      </c>
      <c r="BC160" s="297">
        <f>Detailed!C159</f>
        <v>0</v>
      </c>
      <c r="BD160" s="281">
        <f>Detailed!D159</f>
        <v>0</v>
      </c>
      <c r="BE160" s="282">
        <f>Detailed!E159</f>
        <v>0</v>
      </c>
      <c r="BF160" s="281">
        <f>Detailed!F159</f>
        <v>0</v>
      </c>
      <c r="BG160" s="263">
        <f>Detailed!G159</f>
        <v>0</v>
      </c>
      <c r="BH160" s="281">
        <f>Detailed!H159</f>
        <v>0</v>
      </c>
      <c r="BI160" s="282">
        <f>Detailed!I159</f>
        <v>0</v>
      </c>
      <c r="BJ160" s="281">
        <f>Detailed!J159</f>
        <v>0</v>
      </c>
      <c r="BK160" s="283">
        <f>Detailed!K159</f>
        <v>0</v>
      </c>
      <c r="BL160" s="266">
        <f>Detailed!L159</f>
        <v>0</v>
      </c>
      <c r="BM160" s="267">
        <f>Detailed!M159</f>
        <v>0</v>
      </c>
      <c r="BN160" s="264">
        <f>Detailed!N159</f>
        <v>0</v>
      </c>
      <c r="BO160" s="265">
        <f>Detailed!K159</f>
        <v>0</v>
      </c>
      <c r="BQ160" s="57"/>
      <c r="BS160" s="57"/>
      <c r="BU160" s="57"/>
      <c r="BW160" s="57"/>
      <c r="BY160" s="57"/>
      <c r="BZ160" s="11"/>
      <c r="CA160" s="57"/>
      <c r="CC160" s="57"/>
      <c r="CE160" s="57"/>
      <c r="CG160" s="57"/>
      <c r="CI160" s="57"/>
      <c r="CJ160" s="57"/>
      <c r="CK160" s="57"/>
      <c r="CL160" s="57"/>
      <c r="CM160" s="57"/>
      <c r="CN160" s="57"/>
      <c r="CO160" s="57"/>
      <c r="CP160" s="57"/>
      <c r="CQ160" s="57"/>
      <c r="CS160" s="57"/>
      <c r="CU160" s="57"/>
      <c r="CW160" s="57"/>
      <c r="CY160" s="57"/>
      <c r="DA160" s="57"/>
      <c r="DC160" s="57"/>
      <c r="DE160" s="57"/>
      <c r="DG160" s="57"/>
      <c r="DI160" s="57"/>
      <c r="DK160" s="57"/>
      <c r="DM160" s="57"/>
      <c r="DO160" s="57"/>
      <c r="DQ160" s="57"/>
      <c r="DS160" s="57"/>
      <c r="DU160" s="57"/>
      <c r="DW160" s="57"/>
      <c r="DY160" s="57"/>
      <c r="EA160" s="57"/>
      <c r="EC160" s="57"/>
      <c r="EE160" s="57"/>
      <c r="EG160" s="57"/>
      <c r="EI160" s="57"/>
      <c r="EK160" s="57"/>
      <c r="EM160" s="57"/>
      <c r="EO160" s="57"/>
      <c r="EQ160" s="57"/>
      <c r="ES160" s="57"/>
      <c r="EU160" s="57"/>
      <c r="EW160" s="57"/>
      <c r="EY160" s="57"/>
      <c r="FA160" s="57"/>
      <c r="FC160" s="57"/>
      <c r="FE160" s="57"/>
      <c r="FG160" s="57"/>
      <c r="FI160" s="57"/>
      <c r="FK160" s="57"/>
    </row>
    <row r="161" spans="1:167" ht="150" customHeight="1" thickBot="1">
      <c r="A161" s="193" t="s">
        <v>515</v>
      </c>
      <c r="B161" s="197">
        <f t="shared" si="59"/>
        <v>1</v>
      </c>
      <c r="C161" s="71">
        <f t="shared" si="69"/>
        <v>1</v>
      </c>
      <c r="D161" s="182">
        <v>1</v>
      </c>
      <c r="E161" s="136">
        <v>0</v>
      </c>
      <c r="F161" s="180">
        <v>1</v>
      </c>
      <c r="G161" s="136">
        <f t="shared" si="60"/>
        <v>1</v>
      </c>
      <c r="H161" s="136">
        <v>0</v>
      </c>
      <c r="I161" s="180">
        <v>1</v>
      </c>
      <c r="J161" s="180">
        <v>1</v>
      </c>
      <c r="K161" s="184">
        <v>1</v>
      </c>
      <c r="L161" s="143" t="s">
        <v>631</v>
      </c>
      <c r="M161" s="235">
        <v>1</v>
      </c>
      <c r="N161" s="144" t="s">
        <v>632</v>
      </c>
      <c r="O161" s="230">
        <v>0</v>
      </c>
      <c r="P161" s="166">
        <f t="shared" si="70"/>
        <v>1</v>
      </c>
      <c r="Q161" s="166">
        <f t="shared" si="71"/>
        <v>1</v>
      </c>
      <c r="R161" s="166">
        <f t="shared" si="72"/>
        <v>0</v>
      </c>
      <c r="S161" s="166">
        <f t="shared" si="61"/>
        <v>0</v>
      </c>
      <c r="T161" s="370">
        <f t="shared" si="62"/>
        <v>0</v>
      </c>
      <c r="U161" s="370">
        <f t="shared" si="73"/>
        <v>0</v>
      </c>
      <c r="V161" s="370">
        <f t="shared" si="74"/>
        <v>0</v>
      </c>
      <c r="W161" s="370">
        <f t="shared" si="75"/>
        <v>0</v>
      </c>
      <c r="X161" s="166">
        <f t="shared" si="76"/>
        <v>0</v>
      </c>
      <c r="Y161" s="182">
        <v>1</v>
      </c>
      <c r="Z161" s="136">
        <v>0</v>
      </c>
      <c r="AA161" s="180">
        <v>1</v>
      </c>
      <c r="AB161" s="180">
        <v>1</v>
      </c>
      <c r="AC161" s="136">
        <v>0</v>
      </c>
      <c r="AD161" s="180">
        <v>1</v>
      </c>
      <c r="AE161" s="136">
        <v>0</v>
      </c>
      <c r="AF161" s="138">
        <v>0</v>
      </c>
      <c r="AG161" s="155"/>
      <c r="AH161" s="155"/>
      <c r="AI161" s="137">
        <v>0</v>
      </c>
      <c r="AJ161" s="135">
        <f t="shared" si="63"/>
        <v>0</v>
      </c>
      <c r="AK161" s="135">
        <f t="shared" si="64"/>
        <v>0</v>
      </c>
      <c r="AL161" s="135">
        <f t="shared" si="77"/>
        <v>0</v>
      </c>
      <c r="AM161" s="135">
        <f t="shared" si="65"/>
        <v>0</v>
      </c>
      <c r="AN161" s="135">
        <f t="shared" si="78"/>
        <v>0</v>
      </c>
      <c r="AO161" s="135">
        <f t="shared" si="66"/>
        <v>0</v>
      </c>
      <c r="AP161" s="135">
        <f t="shared" si="67"/>
        <v>0</v>
      </c>
      <c r="AQ161" s="135">
        <f t="shared" si="79"/>
        <v>0</v>
      </c>
      <c r="AR161" s="135">
        <f t="shared" si="80"/>
        <v>0</v>
      </c>
      <c r="AS161" s="135">
        <f t="shared" si="68"/>
        <v>0</v>
      </c>
      <c r="AT161" s="163">
        <v>0</v>
      </c>
      <c r="AU161" s="137">
        <v>0</v>
      </c>
      <c r="AV161" s="136">
        <v>0</v>
      </c>
      <c r="AW161" s="136">
        <v>0</v>
      </c>
      <c r="AX161" s="136">
        <v>0</v>
      </c>
      <c r="AY161" s="136">
        <v>0</v>
      </c>
      <c r="AZ161" s="136">
        <v>0</v>
      </c>
      <c r="BA161" s="138">
        <v>0</v>
      </c>
      <c r="BB161" s="280">
        <f>Detailed!B160</f>
        <v>779800</v>
      </c>
      <c r="BC161" s="297">
        <f>Detailed!C160</f>
        <v>0</v>
      </c>
      <c r="BD161" s="281">
        <f>Detailed!D160</f>
        <v>0</v>
      </c>
      <c r="BE161" s="282">
        <f>Detailed!E160</f>
        <v>0</v>
      </c>
      <c r="BF161" s="281">
        <f>Detailed!F160</f>
        <v>0</v>
      </c>
      <c r="BG161" s="263">
        <f>Detailed!G160</f>
        <v>0</v>
      </c>
      <c r="BH161" s="281">
        <f>Detailed!H160</f>
        <v>779800</v>
      </c>
      <c r="BI161" s="282">
        <f>Detailed!I160</f>
        <v>0</v>
      </c>
      <c r="BJ161" s="281">
        <f>Detailed!J160</f>
        <v>0</v>
      </c>
      <c r="BK161" s="283">
        <f>Detailed!K160</f>
        <v>0</v>
      </c>
      <c r="BL161" s="266">
        <f>Detailed!L160</f>
        <v>0</v>
      </c>
      <c r="BM161" s="267">
        <f>Detailed!M160</f>
        <v>0</v>
      </c>
      <c r="BN161" s="264">
        <f>Detailed!N160</f>
        <v>0</v>
      </c>
      <c r="BO161" s="265">
        <f>Detailed!K160</f>
        <v>0</v>
      </c>
      <c r="BQ161" s="57"/>
      <c r="BS161" s="57"/>
      <c r="BU161" s="57"/>
      <c r="BW161" s="57"/>
      <c r="BY161" s="57"/>
      <c r="BZ161" s="11"/>
      <c r="CA161" s="57"/>
      <c r="CC161" s="57"/>
      <c r="CE161" s="57"/>
      <c r="CG161" s="57"/>
      <c r="CI161" s="57"/>
      <c r="CJ161" s="57"/>
      <c r="CK161" s="57"/>
      <c r="CL161" s="57"/>
      <c r="CM161" s="57"/>
      <c r="CN161" s="57"/>
      <c r="CO161" s="57"/>
      <c r="CP161" s="57"/>
      <c r="CQ161" s="57"/>
      <c r="CS161" s="57"/>
      <c r="CU161" s="57"/>
      <c r="CW161" s="57"/>
      <c r="CY161" s="57"/>
      <c r="DA161" s="57"/>
      <c r="DC161" s="57"/>
      <c r="DE161" s="57"/>
      <c r="DG161" s="57"/>
      <c r="DI161" s="57"/>
      <c r="DK161" s="57"/>
      <c r="DM161" s="57"/>
      <c r="DO161" s="57"/>
      <c r="DQ161" s="57"/>
      <c r="DS161" s="57"/>
      <c r="DU161" s="57"/>
      <c r="DW161" s="57"/>
      <c r="DY161" s="57"/>
      <c r="EA161" s="57"/>
      <c r="EC161" s="57"/>
      <c r="EE161" s="57"/>
      <c r="EG161" s="57"/>
      <c r="EI161" s="57"/>
      <c r="EK161" s="57"/>
      <c r="EM161" s="57"/>
      <c r="EO161" s="57"/>
      <c r="EQ161" s="57"/>
      <c r="ES161" s="57"/>
      <c r="EU161" s="57"/>
      <c r="EW161" s="57"/>
      <c r="EY161" s="57"/>
      <c r="FA161" s="57"/>
      <c r="FC161" s="57"/>
      <c r="FE161" s="57"/>
      <c r="FG161" s="57"/>
      <c r="FI161" s="57"/>
      <c r="FK161" s="57"/>
    </row>
    <row r="162" spans="1:167" ht="92.25" customHeight="1" thickBot="1">
      <c r="A162" s="194" t="s">
        <v>517</v>
      </c>
      <c r="B162" s="197">
        <f t="shared" si="59"/>
        <v>0</v>
      </c>
      <c r="C162" s="71">
        <f t="shared" si="69"/>
        <v>0</v>
      </c>
      <c r="D162" s="163">
        <v>0</v>
      </c>
      <c r="E162" s="180">
        <v>1</v>
      </c>
      <c r="F162" s="136">
        <v>0</v>
      </c>
      <c r="G162" s="136">
        <f t="shared" si="60"/>
        <v>0</v>
      </c>
      <c r="H162" s="136">
        <v>0</v>
      </c>
      <c r="I162" s="136">
        <v>0</v>
      </c>
      <c r="J162" s="136">
        <v>0</v>
      </c>
      <c r="K162" s="138">
        <v>0</v>
      </c>
      <c r="L162" s="143" t="s">
        <v>633</v>
      </c>
      <c r="M162" s="230">
        <v>0</v>
      </c>
      <c r="N162" s="186"/>
      <c r="O162" s="358">
        <v>0</v>
      </c>
      <c r="P162" s="166">
        <f t="shared" si="70"/>
        <v>0</v>
      </c>
      <c r="Q162" s="166">
        <f t="shared" si="71"/>
        <v>0</v>
      </c>
      <c r="R162" s="166">
        <f t="shared" si="72"/>
        <v>0</v>
      </c>
      <c r="S162" s="166">
        <f t="shared" si="61"/>
        <v>0</v>
      </c>
      <c r="T162" s="370">
        <f t="shared" si="62"/>
        <v>0</v>
      </c>
      <c r="U162" s="370">
        <f t="shared" si="73"/>
        <v>0</v>
      </c>
      <c r="V162" s="370">
        <f t="shared" si="74"/>
        <v>0</v>
      </c>
      <c r="W162" s="370">
        <f t="shared" si="75"/>
        <v>0</v>
      </c>
      <c r="X162" s="166">
        <f t="shared" si="76"/>
        <v>0</v>
      </c>
      <c r="Y162" s="163">
        <v>0</v>
      </c>
      <c r="Z162" s="136">
        <v>0</v>
      </c>
      <c r="AA162" s="136">
        <v>0</v>
      </c>
      <c r="AB162" s="136">
        <v>0</v>
      </c>
      <c r="AC162" s="136">
        <v>0</v>
      </c>
      <c r="AD162" s="136">
        <v>0</v>
      </c>
      <c r="AE162" s="136">
        <v>0</v>
      </c>
      <c r="AF162" s="138">
        <v>0</v>
      </c>
      <c r="AG162" s="155"/>
      <c r="AH162" s="155"/>
      <c r="AI162" s="137">
        <v>0</v>
      </c>
      <c r="AJ162" s="135">
        <f t="shared" si="63"/>
        <v>0</v>
      </c>
      <c r="AK162" s="135">
        <f t="shared" si="64"/>
        <v>0</v>
      </c>
      <c r="AL162" s="135">
        <f t="shared" si="77"/>
        <v>0</v>
      </c>
      <c r="AM162" s="135">
        <f t="shared" si="65"/>
        <v>0</v>
      </c>
      <c r="AN162" s="135">
        <f t="shared" si="78"/>
        <v>0</v>
      </c>
      <c r="AO162" s="135">
        <f t="shared" si="66"/>
        <v>0</v>
      </c>
      <c r="AP162" s="135">
        <f t="shared" si="67"/>
        <v>0</v>
      </c>
      <c r="AQ162" s="135">
        <f t="shared" si="79"/>
        <v>0</v>
      </c>
      <c r="AR162" s="135">
        <f t="shared" si="80"/>
        <v>0</v>
      </c>
      <c r="AS162" s="135">
        <f t="shared" si="68"/>
        <v>0</v>
      </c>
      <c r="AT162" s="163">
        <v>0</v>
      </c>
      <c r="AU162" s="137">
        <v>0</v>
      </c>
      <c r="AV162" s="136">
        <v>0</v>
      </c>
      <c r="AW162" s="136">
        <v>0</v>
      </c>
      <c r="AX162" s="136">
        <v>0</v>
      </c>
      <c r="AY162" s="136">
        <v>0</v>
      </c>
      <c r="AZ162" s="136">
        <v>0</v>
      </c>
      <c r="BA162" s="138">
        <v>0</v>
      </c>
      <c r="BB162" s="280">
        <f>Detailed!B161</f>
        <v>0</v>
      </c>
      <c r="BC162" s="297">
        <f>Detailed!C161</f>
        <v>0</v>
      </c>
      <c r="BD162" s="281">
        <f>Detailed!D161</f>
        <v>0</v>
      </c>
      <c r="BE162" s="282">
        <f>Detailed!E161</f>
        <v>0</v>
      </c>
      <c r="BF162" s="281">
        <f>Detailed!F161</f>
        <v>0</v>
      </c>
      <c r="BG162" s="263">
        <f>Detailed!G161</f>
        <v>0</v>
      </c>
      <c r="BH162" s="281">
        <f>Detailed!H161</f>
        <v>0</v>
      </c>
      <c r="BI162" s="282">
        <f>Detailed!I161</f>
        <v>0</v>
      </c>
      <c r="BJ162" s="281">
        <f>Detailed!J161</f>
        <v>0</v>
      </c>
      <c r="BK162" s="283">
        <f>Detailed!K161</f>
        <v>0</v>
      </c>
      <c r="BL162" s="266">
        <f>Detailed!L161</f>
        <v>0</v>
      </c>
      <c r="BM162" s="267">
        <f>Detailed!M161</f>
        <v>0</v>
      </c>
      <c r="BN162" s="264">
        <f>Detailed!N161</f>
        <v>0</v>
      </c>
      <c r="BO162" s="265">
        <f>Detailed!K161</f>
        <v>0</v>
      </c>
      <c r="BQ162" s="57"/>
      <c r="BS162" s="57"/>
      <c r="BU162" s="57"/>
      <c r="BW162" s="57"/>
      <c r="BY162" s="57"/>
      <c r="BZ162" s="11"/>
      <c r="CA162" s="57"/>
      <c r="CC162" s="57"/>
      <c r="CE162" s="57"/>
      <c r="CG162" s="57"/>
      <c r="CI162" s="57"/>
      <c r="CJ162" s="57"/>
      <c r="CK162" s="57"/>
      <c r="CL162" s="57"/>
      <c r="CM162" s="57"/>
      <c r="CN162" s="57"/>
      <c r="CO162" s="57"/>
      <c r="CP162" s="57"/>
      <c r="CQ162" s="57"/>
      <c r="CS162" s="57"/>
      <c r="CU162" s="57"/>
      <c r="CW162" s="57"/>
      <c r="CY162" s="57"/>
      <c r="DA162" s="57"/>
      <c r="DC162" s="57"/>
      <c r="DE162" s="57"/>
      <c r="DG162" s="57"/>
      <c r="DI162" s="57"/>
      <c r="DK162" s="57"/>
      <c r="DM162" s="57"/>
      <c r="DO162" s="57"/>
      <c r="DQ162" s="57"/>
      <c r="DS162" s="57"/>
      <c r="DU162" s="57"/>
      <c r="DW162" s="57"/>
      <c r="DY162" s="57"/>
      <c r="EA162" s="57"/>
      <c r="EC162" s="57"/>
      <c r="EE162" s="57"/>
      <c r="EG162" s="57"/>
      <c r="EI162" s="57"/>
      <c r="EK162" s="57"/>
      <c r="EM162" s="57"/>
      <c r="EO162" s="57"/>
      <c r="EQ162" s="57"/>
      <c r="ES162" s="57"/>
      <c r="EU162" s="57"/>
      <c r="EW162" s="57"/>
      <c r="EY162" s="57"/>
      <c r="FA162" s="57"/>
      <c r="FC162" s="57"/>
      <c r="FE162" s="57"/>
      <c r="FG162" s="57"/>
      <c r="FI162" s="57"/>
      <c r="FK162" s="57"/>
    </row>
    <row r="163" spans="1:167" ht="112.5" customHeight="1" thickBot="1">
      <c r="A163" s="194" t="s">
        <v>519</v>
      </c>
      <c r="B163" s="197">
        <f t="shared" si="59"/>
        <v>0</v>
      </c>
      <c r="C163" s="71">
        <f t="shared" si="69"/>
        <v>0</v>
      </c>
      <c r="D163" s="163">
        <v>0</v>
      </c>
      <c r="E163" s="180">
        <v>1</v>
      </c>
      <c r="F163" s="136">
        <v>0</v>
      </c>
      <c r="G163" s="136">
        <f t="shared" si="60"/>
        <v>0</v>
      </c>
      <c r="H163" s="136">
        <v>0</v>
      </c>
      <c r="I163" s="136">
        <v>0</v>
      </c>
      <c r="J163" s="136">
        <v>0</v>
      </c>
      <c r="K163" s="138">
        <v>0</v>
      </c>
      <c r="L163" s="143" t="s">
        <v>634</v>
      </c>
      <c r="M163" s="230">
        <v>0</v>
      </c>
      <c r="N163" s="144" t="s">
        <v>332</v>
      </c>
      <c r="O163" s="230">
        <v>0</v>
      </c>
      <c r="P163" s="166">
        <f t="shared" si="70"/>
        <v>0</v>
      </c>
      <c r="Q163" s="166">
        <f t="shared" si="71"/>
        <v>0</v>
      </c>
      <c r="R163" s="166">
        <f t="shared" si="72"/>
        <v>0</v>
      </c>
      <c r="S163" s="166">
        <f t="shared" si="61"/>
        <v>0</v>
      </c>
      <c r="T163" s="370">
        <f t="shared" si="62"/>
        <v>0</v>
      </c>
      <c r="U163" s="370">
        <f t="shared" si="73"/>
        <v>0</v>
      </c>
      <c r="V163" s="370">
        <f t="shared" si="74"/>
        <v>0</v>
      </c>
      <c r="W163" s="370">
        <f t="shared" si="75"/>
        <v>0</v>
      </c>
      <c r="X163" s="166">
        <f t="shared" si="76"/>
        <v>0</v>
      </c>
      <c r="Y163" s="163">
        <v>0</v>
      </c>
      <c r="Z163" s="136">
        <v>0</v>
      </c>
      <c r="AA163" s="136">
        <v>0</v>
      </c>
      <c r="AB163" s="136">
        <v>0</v>
      </c>
      <c r="AC163" s="136">
        <v>0</v>
      </c>
      <c r="AD163" s="136">
        <v>0</v>
      </c>
      <c r="AE163" s="136">
        <v>0</v>
      </c>
      <c r="AF163" s="138">
        <v>0</v>
      </c>
      <c r="AG163" s="155"/>
      <c r="AH163" s="144" t="s">
        <v>635</v>
      </c>
      <c r="AI163" s="135">
        <v>0</v>
      </c>
      <c r="AJ163" s="135">
        <f t="shared" si="63"/>
        <v>0</v>
      </c>
      <c r="AK163" s="135">
        <f t="shared" si="64"/>
        <v>0</v>
      </c>
      <c r="AL163" s="135">
        <f t="shared" si="77"/>
        <v>0</v>
      </c>
      <c r="AM163" s="135">
        <f t="shared" si="65"/>
        <v>0</v>
      </c>
      <c r="AN163" s="135">
        <f t="shared" si="78"/>
        <v>1</v>
      </c>
      <c r="AO163" s="135">
        <f t="shared" si="66"/>
        <v>0</v>
      </c>
      <c r="AP163" s="135">
        <f t="shared" si="67"/>
        <v>0</v>
      </c>
      <c r="AQ163" s="135">
        <f t="shared" si="79"/>
        <v>0</v>
      </c>
      <c r="AR163" s="135">
        <f t="shared" si="80"/>
        <v>1</v>
      </c>
      <c r="AS163" s="135">
        <f t="shared" si="68"/>
        <v>1</v>
      </c>
      <c r="AT163" s="163">
        <v>0</v>
      </c>
      <c r="AU163" s="137">
        <v>0</v>
      </c>
      <c r="AV163" s="136">
        <v>0</v>
      </c>
      <c r="AW163" s="136">
        <v>0</v>
      </c>
      <c r="AX163" s="136">
        <v>1</v>
      </c>
      <c r="AY163" s="136">
        <v>0</v>
      </c>
      <c r="AZ163" s="136">
        <v>0</v>
      </c>
      <c r="BA163" s="138">
        <v>0</v>
      </c>
      <c r="BB163" s="280">
        <f>Detailed!B162</f>
        <v>0</v>
      </c>
      <c r="BC163" s="297">
        <f>Detailed!C162</f>
        <v>0</v>
      </c>
      <c r="BD163" s="281">
        <f>Detailed!D162</f>
        <v>0</v>
      </c>
      <c r="BE163" s="282">
        <f>Detailed!E162</f>
        <v>0</v>
      </c>
      <c r="BF163" s="281">
        <f>Detailed!F162</f>
        <v>0</v>
      </c>
      <c r="BG163" s="263">
        <f>Detailed!G162</f>
        <v>0</v>
      </c>
      <c r="BH163" s="281">
        <f>Detailed!H162</f>
        <v>0</v>
      </c>
      <c r="BI163" s="282">
        <f>Detailed!I162</f>
        <v>0</v>
      </c>
      <c r="BJ163" s="281">
        <f>Detailed!J162</f>
        <v>0</v>
      </c>
      <c r="BK163" s="283">
        <f>Detailed!K162</f>
        <v>0</v>
      </c>
      <c r="BL163" s="266">
        <f>Detailed!L162</f>
        <v>0</v>
      </c>
      <c r="BM163" s="267">
        <f>Detailed!M162</f>
        <v>0</v>
      </c>
      <c r="BN163" s="264">
        <f>Detailed!N162</f>
        <v>0</v>
      </c>
      <c r="BO163" s="265">
        <f>Detailed!K162</f>
        <v>0</v>
      </c>
      <c r="BQ163" s="57"/>
      <c r="BS163" s="57"/>
      <c r="BU163" s="57"/>
      <c r="BW163" s="57"/>
      <c r="BY163" s="57"/>
      <c r="BZ163" s="11"/>
      <c r="CA163" s="57"/>
      <c r="CC163" s="57"/>
      <c r="CE163" s="57"/>
      <c r="CG163" s="57"/>
      <c r="CI163" s="57"/>
      <c r="CJ163" s="57"/>
      <c r="CK163" s="57"/>
      <c r="CL163" s="57"/>
      <c r="CM163" s="57"/>
      <c r="CN163" s="57"/>
      <c r="CO163" s="57"/>
      <c r="CP163" s="57"/>
      <c r="CQ163" s="57"/>
      <c r="CS163" s="57"/>
      <c r="CU163" s="57"/>
      <c r="CW163" s="57"/>
      <c r="CY163" s="57"/>
      <c r="DA163" s="57"/>
      <c r="DC163" s="57"/>
      <c r="DE163" s="57"/>
      <c r="DG163" s="57"/>
      <c r="DI163" s="57"/>
      <c r="DK163" s="57"/>
      <c r="DM163" s="57"/>
      <c r="DO163" s="57"/>
      <c r="DQ163" s="57"/>
      <c r="DS163" s="57"/>
      <c r="DU163" s="57"/>
      <c r="DW163" s="57"/>
      <c r="DY163" s="57"/>
      <c r="EA163" s="57"/>
      <c r="EC163" s="57"/>
      <c r="EE163" s="57"/>
      <c r="EG163" s="57"/>
      <c r="EI163" s="57"/>
      <c r="EK163" s="57"/>
      <c r="EM163" s="57"/>
      <c r="EO163" s="57"/>
      <c r="EQ163" s="57"/>
      <c r="ES163" s="57"/>
      <c r="EU163" s="57"/>
      <c r="EW163" s="57"/>
      <c r="EY163" s="57"/>
      <c r="FA163" s="57"/>
      <c r="FC163" s="57"/>
      <c r="FE163" s="57"/>
      <c r="FG163" s="57"/>
      <c r="FI163" s="57"/>
      <c r="FK163" s="57"/>
    </row>
    <row r="164" spans="1:167" ht="272.25" customHeight="1" thickBot="1">
      <c r="A164" s="194" t="s">
        <v>521</v>
      </c>
      <c r="B164" s="197">
        <f t="shared" si="59"/>
        <v>1</v>
      </c>
      <c r="C164" s="71">
        <f t="shared" si="69"/>
        <v>1</v>
      </c>
      <c r="D164" s="182">
        <v>1</v>
      </c>
      <c r="E164" s="136">
        <v>0</v>
      </c>
      <c r="F164" s="23">
        <v>0</v>
      </c>
      <c r="G164" s="136">
        <f t="shared" si="60"/>
        <v>0</v>
      </c>
      <c r="H164" s="136">
        <v>0</v>
      </c>
      <c r="I164" s="180">
        <v>1</v>
      </c>
      <c r="J164" s="180">
        <v>1</v>
      </c>
      <c r="K164" s="184">
        <v>1</v>
      </c>
      <c r="L164" s="143" t="s">
        <v>636</v>
      </c>
      <c r="M164" s="230">
        <v>0</v>
      </c>
      <c r="N164" s="144" t="s">
        <v>637</v>
      </c>
      <c r="O164" s="230">
        <v>0</v>
      </c>
      <c r="P164" s="166">
        <f t="shared" si="70"/>
        <v>0</v>
      </c>
      <c r="Q164" s="166">
        <f t="shared" si="71"/>
        <v>0</v>
      </c>
      <c r="R164" s="166">
        <f t="shared" si="72"/>
        <v>0</v>
      </c>
      <c r="S164" s="166">
        <f t="shared" si="61"/>
        <v>1</v>
      </c>
      <c r="T164" s="370">
        <f t="shared" si="62"/>
        <v>1</v>
      </c>
      <c r="U164" s="370">
        <f t="shared" si="73"/>
        <v>0</v>
      </c>
      <c r="V164" s="370">
        <f t="shared" si="74"/>
        <v>0</v>
      </c>
      <c r="W164" s="370">
        <f t="shared" si="75"/>
        <v>1</v>
      </c>
      <c r="X164" s="166">
        <f t="shared" si="76"/>
        <v>1</v>
      </c>
      <c r="Y164" s="182">
        <v>1</v>
      </c>
      <c r="Z164" s="180">
        <v>1</v>
      </c>
      <c r="AA164" s="136">
        <v>0</v>
      </c>
      <c r="AB164" s="136">
        <v>0</v>
      </c>
      <c r="AC164" s="180">
        <v>1</v>
      </c>
      <c r="AD164" s="136">
        <v>0</v>
      </c>
      <c r="AE164" s="136">
        <v>0</v>
      </c>
      <c r="AF164" s="138">
        <v>0</v>
      </c>
      <c r="AG164" s="155"/>
      <c r="AH164" s="155"/>
      <c r="AI164" s="137">
        <v>0</v>
      </c>
      <c r="AJ164" s="135">
        <f t="shared" si="63"/>
        <v>0</v>
      </c>
      <c r="AK164" s="135">
        <f t="shared" si="64"/>
        <v>0</v>
      </c>
      <c r="AL164" s="135">
        <f t="shared" si="77"/>
        <v>0</v>
      </c>
      <c r="AM164" s="135">
        <f t="shared" si="65"/>
        <v>0</v>
      </c>
      <c r="AN164" s="135">
        <f t="shared" si="78"/>
        <v>0</v>
      </c>
      <c r="AO164" s="135">
        <f t="shared" si="66"/>
        <v>0</v>
      </c>
      <c r="AP164" s="135">
        <f t="shared" si="67"/>
        <v>0</v>
      </c>
      <c r="AQ164" s="135">
        <f t="shared" si="79"/>
        <v>0</v>
      </c>
      <c r="AR164" s="135">
        <f t="shared" si="80"/>
        <v>0</v>
      </c>
      <c r="AS164" s="135">
        <f t="shared" si="68"/>
        <v>0</v>
      </c>
      <c r="AT164" s="163">
        <v>0</v>
      </c>
      <c r="AU164" s="137">
        <v>0</v>
      </c>
      <c r="AV164" s="136">
        <v>0</v>
      </c>
      <c r="AW164" s="136">
        <v>0</v>
      </c>
      <c r="AX164" s="136">
        <v>0</v>
      </c>
      <c r="AY164" s="136">
        <v>0</v>
      </c>
      <c r="AZ164" s="136">
        <v>0</v>
      </c>
      <c r="BA164" s="138">
        <v>0</v>
      </c>
      <c r="BB164" s="280">
        <f>Detailed!B163</f>
        <v>0</v>
      </c>
      <c r="BC164" s="297">
        <f>Detailed!C163</f>
        <v>0</v>
      </c>
      <c r="BD164" s="281">
        <f>Detailed!D163</f>
        <v>0</v>
      </c>
      <c r="BE164" s="282">
        <f>Detailed!E163</f>
        <v>0</v>
      </c>
      <c r="BF164" s="281">
        <f>Detailed!F163</f>
        <v>0</v>
      </c>
      <c r="BG164" s="263">
        <f>Detailed!G163</f>
        <v>0</v>
      </c>
      <c r="BH164" s="281">
        <f>Detailed!H163</f>
        <v>0</v>
      </c>
      <c r="BI164" s="282">
        <f>Detailed!I163</f>
        <v>0</v>
      </c>
      <c r="BJ164" s="281">
        <f>Detailed!J163</f>
        <v>0</v>
      </c>
      <c r="BK164" s="283">
        <f>Detailed!K163</f>
        <v>0</v>
      </c>
      <c r="BL164" s="266">
        <f>Detailed!L163</f>
        <v>0</v>
      </c>
      <c r="BM164" s="267">
        <f>Detailed!M163</f>
        <v>0</v>
      </c>
      <c r="BN164" s="264">
        <f>Detailed!N163</f>
        <v>0</v>
      </c>
      <c r="BO164" s="265">
        <f>Detailed!K163</f>
        <v>0</v>
      </c>
      <c r="BQ164" s="57"/>
      <c r="BS164" s="57"/>
      <c r="BU164" s="57"/>
      <c r="BW164" s="57"/>
      <c r="BY164" s="57"/>
      <c r="BZ164" s="11"/>
      <c r="CA164" s="57"/>
      <c r="CC164" s="57"/>
      <c r="CE164" s="57"/>
      <c r="CG164" s="57"/>
      <c r="CI164" s="57"/>
      <c r="CJ164" s="57"/>
      <c r="CK164" s="57"/>
      <c r="CL164" s="57"/>
      <c r="CM164" s="57"/>
      <c r="CN164" s="57"/>
      <c r="CO164" s="57"/>
      <c r="CP164" s="57"/>
      <c r="CQ164" s="57"/>
      <c r="CS164" s="57"/>
      <c r="CU164" s="57"/>
      <c r="CW164" s="57"/>
      <c r="CY164" s="57"/>
      <c r="DA164" s="57"/>
      <c r="DC164" s="57"/>
      <c r="DE164" s="57"/>
      <c r="DG164" s="57"/>
      <c r="DI164" s="57"/>
      <c r="DK164" s="57"/>
      <c r="DM164" s="57"/>
      <c r="DO164" s="57"/>
      <c r="DQ164" s="57"/>
      <c r="DS164" s="57"/>
      <c r="DU164" s="57"/>
      <c r="DW164" s="57"/>
      <c r="DY164" s="57"/>
      <c r="EA164" s="57"/>
      <c r="EC164" s="57"/>
      <c r="EE164" s="57"/>
      <c r="EG164" s="57"/>
      <c r="EI164" s="57"/>
      <c r="EK164" s="57"/>
      <c r="EM164" s="57"/>
      <c r="EO164" s="57"/>
      <c r="EQ164" s="57"/>
      <c r="ES164" s="57"/>
      <c r="EU164" s="57"/>
      <c r="EW164" s="57"/>
      <c r="EY164" s="57"/>
      <c r="FA164" s="57"/>
      <c r="FC164" s="57"/>
      <c r="FE164" s="57"/>
      <c r="FG164" s="57"/>
      <c r="FI164" s="57"/>
      <c r="FK164" s="57"/>
    </row>
    <row r="165" spans="1:167" ht="142.5" customHeight="1" thickBot="1">
      <c r="A165" s="194" t="s">
        <v>523</v>
      </c>
      <c r="B165" s="197">
        <f t="shared" si="59"/>
        <v>1</v>
      </c>
      <c r="C165" s="71">
        <f t="shared" si="69"/>
        <v>1</v>
      </c>
      <c r="D165" s="182">
        <v>1</v>
      </c>
      <c r="E165" s="136">
        <v>0</v>
      </c>
      <c r="F165" s="136">
        <v>0</v>
      </c>
      <c r="G165" s="136">
        <f t="shared" si="60"/>
        <v>0</v>
      </c>
      <c r="H165" s="180">
        <v>1</v>
      </c>
      <c r="I165" s="136">
        <v>0</v>
      </c>
      <c r="J165" s="180">
        <v>1</v>
      </c>
      <c r="K165" s="138">
        <v>0</v>
      </c>
      <c r="L165" s="143" t="s">
        <v>638</v>
      </c>
      <c r="M165" s="230">
        <v>0</v>
      </c>
      <c r="N165" s="144"/>
      <c r="O165" s="230">
        <v>0</v>
      </c>
      <c r="P165" s="166">
        <f t="shared" si="70"/>
        <v>0</v>
      </c>
      <c r="Q165" s="166">
        <f t="shared" si="71"/>
        <v>0</v>
      </c>
      <c r="R165" s="166">
        <f t="shared" si="72"/>
        <v>0</v>
      </c>
      <c r="S165" s="166">
        <f t="shared" si="61"/>
        <v>1</v>
      </c>
      <c r="T165" s="370">
        <f t="shared" si="62"/>
        <v>1</v>
      </c>
      <c r="U165" s="370">
        <f t="shared" si="73"/>
        <v>1</v>
      </c>
      <c r="V165" s="370">
        <f t="shared" si="74"/>
        <v>0</v>
      </c>
      <c r="W165" s="370">
        <f t="shared" si="75"/>
        <v>0</v>
      </c>
      <c r="X165" s="166">
        <f t="shared" si="76"/>
        <v>0</v>
      </c>
      <c r="Y165" s="163">
        <v>0</v>
      </c>
      <c r="Z165" s="136">
        <v>0</v>
      </c>
      <c r="AA165" s="136">
        <v>0</v>
      </c>
      <c r="AB165" s="136">
        <v>0</v>
      </c>
      <c r="AC165" s="136">
        <v>0</v>
      </c>
      <c r="AD165" s="136">
        <v>0</v>
      </c>
      <c r="AE165" s="136">
        <v>0</v>
      </c>
      <c r="AF165" s="138">
        <v>0</v>
      </c>
      <c r="AG165" s="155"/>
      <c r="AH165" s="155"/>
      <c r="AI165" s="137">
        <v>0</v>
      </c>
      <c r="AJ165" s="135">
        <f t="shared" si="63"/>
        <v>0</v>
      </c>
      <c r="AK165" s="135">
        <f>IF(AND(AJ165=1,AM165=0),1,0)</f>
        <v>0</v>
      </c>
      <c r="AL165" s="135">
        <f t="shared" si="77"/>
        <v>0</v>
      </c>
      <c r="AM165" s="135">
        <f t="shared" si="65"/>
        <v>0</v>
      </c>
      <c r="AN165" s="135">
        <f t="shared" si="78"/>
        <v>0</v>
      </c>
      <c r="AO165" s="135">
        <f t="shared" si="66"/>
        <v>0</v>
      </c>
      <c r="AP165" s="135">
        <f t="shared" si="67"/>
        <v>0</v>
      </c>
      <c r="AQ165" s="135">
        <f t="shared" si="79"/>
        <v>0</v>
      </c>
      <c r="AR165" s="135">
        <f t="shared" si="80"/>
        <v>0</v>
      </c>
      <c r="AS165" s="135">
        <f t="shared" si="68"/>
        <v>0</v>
      </c>
      <c r="AT165" s="163">
        <v>0</v>
      </c>
      <c r="AU165" s="137">
        <v>0</v>
      </c>
      <c r="AV165" s="136">
        <v>0</v>
      </c>
      <c r="AW165" s="136">
        <v>0</v>
      </c>
      <c r="AX165" s="136">
        <v>0</v>
      </c>
      <c r="AY165" s="136">
        <v>0</v>
      </c>
      <c r="AZ165" s="136">
        <v>0</v>
      </c>
      <c r="BA165" s="138">
        <v>0</v>
      </c>
      <c r="BB165" s="280">
        <f>Detailed!B164</f>
        <v>0</v>
      </c>
      <c r="BC165" s="297">
        <f>Detailed!C164</f>
        <v>0</v>
      </c>
      <c r="BD165" s="281">
        <f>Detailed!D164</f>
        <v>0</v>
      </c>
      <c r="BE165" s="282">
        <f>Detailed!E164</f>
        <v>0</v>
      </c>
      <c r="BF165" s="281">
        <f>Detailed!F164</f>
        <v>0</v>
      </c>
      <c r="BG165" s="263">
        <f>Detailed!G164</f>
        <v>0</v>
      </c>
      <c r="BH165" s="281">
        <f>Detailed!H164</f>
        <v>0</v>
      </c>
      <c r="BI165" s="282">
        <f>Detailed!I164</f>
        <v>0</v>
      </c>
      <c r="BJ165" s="281">
        <f>Detailed!J164</f>
        <v>0</v>
      </c>
      <c r="BK165" s="283">
        <f>Detailed!K164</f>
        <v>0</v>
      </c>
      <c r="BL165" s="266">
        <f>Detailed!L164</f>
        <v>0</v>
      </c>
      <c r="BM165" s="267">
        <f>Detailed!M164</f>
        <v>0</v>
      </c>
      <c r="BN165" s="264">
        <f>Detailed!N164</f>
        <v>0</v>
      </c>
      <c r="BO165" s="265">
        <f>Detailed!K164</f>
        <v>0</v>
      </c>
      <c r="BQ165" s="57"/>
      <c r="BS165" s="57"/>
      <c r="BU165" s="57"/>
      <c r="BW165" s="57"/>
      <c r="BY165" s="57"/>
      <c r="BZ165" s="11"/>
      <c r="CA165" s="57"/>
      <c r="CC165" s="57"/>
      <c r="CE165" s="57"/>
      <c r="CG165" s="57"/>
      <c r="CI165" s="57"/>
      <c r="CJ165" s="57"/>
      <c r="CK165" s="57"/>
      <c r="CL165" s="57"/>
      <c r="CM165" s="57"/>
      <c r="CN165" s="57"/>
      <c r="CO165" s="57"/>
      <c r="CP165" s="57"/>
      <c r="CQ165" s="57"/>
      <c r="CS165" s="57"/>
      <c r="CU165" s="57"/>
      <c r="CW165" s="57"/>
      <c r="CY165" s="57"/>
      <c r="DA165" s="57"/>
      <c r="DC165" s="57"/>
      <c r="DE165" s="57"/>
      <c r="DG165" s="57"/>
      <c r="DI165" s="57"/>
      <c r="DK165" s="57"/>
      <c r="DM165" s="57"/>
      <c r="DO165" s="57"/>
      <c r="DQ165" s="57"/>
      <c r="DS165" s="57"/>
      <c r="DU165" s="57"/>
      <c r="DW165" s="57"/>
      <c r="DY165" s="57"/>
      <c r="EA165" s="57"/>
      <c r="EC165" s="57"/>
      <c r="EE165" s="57"/>
      <c r="EG165" s="57"/>
      <c r="EI165" s="57"/>
      <c r="EK165" s="57"/>
      <c r="EM165" s="57"/>
      <c r="EO165" s="57"/>
      <c r="EQ165" s="57"/>
      <c r="ES165" s="57"/>
      <c r="EU165" s="57"/>
      <c r="EW165" s="57"/>
      <c r="EY165" s="57"/>
      <c r="FA165" s="57"/>
      <c r="FC165" s="57"/>
      <c r="FE165" s="57"/>
      <c r="FG165" s="57"/>
      <c r="FI165" s="57"/>
      <c r="FK165" s="57"/>
    </row>
    <row r="166" spans="1:167" ht="319.5" customHeight="1" thickBot="1">
      <c r="A166" s="193" t="s">
        <v>525</v>
      </c>
      <c r="B166" s="197">
        <f t="shared" si="59"/>
        <v>1</v>
      </c>
      <c r="C166" s="71">
        <f t="shared" si="69"/>
        <v>1</v>
      </c>
      <c r="D166" s="173">
        <v>0</v>
      </c>
      <c r="E166" s="136">
        <v>0</v>
      </c>
      <c r="F166" s="189">
        <v>1</v>
      </c>
      <c r="G166" s="136">
        <f t="shared" si="60"/>
        <v>0</v>
      </c>
      <c r="H166" s="180">
        <v>1</v>
      </c>
      <c r="I166" s="180">
        <v>1</v>
      </c>
      <c r="J166" s="180">
        <v>1</v>
      </c>
      <c r="K166" s="184">
        <v>1</v>
      </c>
      <c r="L166" s="244" t="s">
        <v>639</v>
      </c>
      <c r="M166" s="235">
        <v>1</v>
      </c>
      <c r="N166" s="165" t="s">
        <v>640</v>
      </c>
      <c r="O166" s="230">
        <v>0</v>
      </c>
      <c r="P166" s="166">
        <f t="shared" si="70"/>
        <v>1</v>
      </c>
      <c r="Q166" s="166">
        <f t="shared" si="71"/>
        <v>1</v>
      </c>
      <c r="R166" s="166">
        <f t="shared" si="72"/>
        <v>0</v>
      </c>
      <c r="S166" s="166">
        <f t="shared" si="61"/>
        <v>0</v>
      </c>
      <c r="T166" s="370">
        <f t="shared" si="62"/>
        <v>0</v>
      </c>
      <c r="U166" s="370">
        <f t="shared" si="73"/>
        <v>0</v>
      </c>
      <c r="V166" s="370">
        <f t="shared" si="74"/>
        <v>0</v>
      </c>
      <c r="W166" s="370">
        <f t="shared" si="75"/>
        <v>0</v>
      </c>
      <c r="X166" s="166">
        <f t="shared" si="76"/>
        <v>0</v>
      </c>
      <c r="Y166" s="182">
        <v>1</v>
      </c>
      <c r="Z166" s="136">
        <v>0</v>
      </c>
      <c r="AA166" s="136">
        <v>0</v>
      </c>
      <c r="AB166" s="136">
        <v>0</v>
      </c>
      <c r="AC166" s="136">
        <v>0</v>
      </c>
      <c r="AD166" s="136">
        <v>0</v>
      </c>
      <c r="AE166" s="136">
        <v>0</v>
      </c>
      <c r="AF166" s="138">
        <v>0</v>
      </c>
      <c r="AG166" s="155"/>
      <c r="AH166" s="155"/>
      <c r="AI166" s="137">
        <v>0</v>
      </c>
      <c r="AJ166" s="135">
        <f t="shared" si="63"/>
        <v>0</v>
      </c>
      <c r="AK166" s="135">
        <f t="shared" ref="AK166:AK173" si="81">IF(AND(AJ166=1,AM166=0),1,0)</f>
        <v>0</v>
      </c>
      <c r="AL166" s="135">
        <f t="shared" si="77"/>
        <v>0</v>
      </c>
      <c r="AM166" s="135">
        <f t="shared" si="65"/>
        <v>0</v>
      </c>
      <c r="AN166" s="135">
        <f t="shared" si="78"/>
        <v>0</v>
      </c>
      <c r="AO166" s="135">
        <f t="shared" si="66"/>
        <v>0</v>
      </c>
      <c r="AP166" s="135">
        <f t="shared" si="67"/>
        <v>0</v>
      </c>
      <c r="AQ166" s="135">
        <f t="shared" si="79"/>
        <v>0</v>
      </c>
      <c r="AR166" s="135">
        <f t="shared" si="80"/>
        <v>0</v>
      </c>
      <c r="AS166" s="135">
        <f t="shared" si="68"/>
        <v>0</v>
      </c>
      <c r="AT166" s="163">
        <v>0</v>
      </c>
      <c r="AU166" s="137">
        <v>0</v>
      </c>
      <c r="AV166" s="136">
        <v>0</v>
      </c>
      <c r="AW166" s="136">
        <v>0</v>
      </c>
      <c r="AX166" s="136">
        <v>0</v>
      </c>
      <c r="AY166" s="136">
        <v>0</v>
      </c>
      <c r="AZ166" s="136">
        <v>0</v>
      </c>
      <c r="BA166" s="138">
        <v>0</v>
      </c>
      <c r="BB166" s="280">
        <f>Detailed!B165</f>
        <v>65200</v>
      </c>
      <c r="BC166" s="297">
        <f>Detailed!C165</f>
        <v>0</v>
      </c>
      <c r="BD166" s="281">
        <f>Detailed!D165</f>
        <v>0</v>
      </c>
      <c r="BE166" s="282">
        <f>Detailed!E165</f>
        <v>0</v>
      </c>
      <c r="BF166" s="281">
        <f>Detailed!F165</f>
        <v>0</v>
      </c>
      <c r="BG166" s="263">
        <f>Detailed!G165</f>
        <v>0</v>
      </c>
      <c r="BH166" s="281">
        <f>Detailed!H165</f>
        <v>65200</v>
      </c>
      <c r="BI166" s="282">
        <f>Detailed!I165</f>
        <v>0</v>
      </c>
      <c r="BJ166" s="281">
        <f>Detailed!J165</f>
        <v>0</v>
      </c>
      <c r="BK166" s="283">
        <f>Detailed!K165</f>
        <v>0</v>
      </c>
      <c r="BL166" s="266">
        <f>Detailed!L165</f>
        <v>0</v>
      </c>
      <c r="BM166" s="267">
        <f>Detailed!M165</f>
        <v>0</v>
      </c>
      <c r="BN166" s="264">
        <f>Detailed!N165</f>
        <v>0</v>
      </c>
      <c r="BO166" s="265">
        <f>Detailed!K165</f>
        <v>0</v>
      </c>
      <c r="BQ166" s="57"/>
      <c r="BS166" s="57"/>
      <c r="BU166" s="57"/>
      <c r="BW166" s="57"/>
      <c r="BY166" s="57"/>
      <c r="BZ166" s="11"/>
      <c r="CA166" s="57"/>
      <c r="CC166" s="57"/>
      <c r="CE166" s="57"/>
      <c r="CG166" s="57"/>
      <c r="CI166" s="57"/>
      <c r="CJ166" s="57"/>
      <c r="CK166" s="57"/>
      <c r="CL166" s="57"/>
      <c r="CM166" s="57"/>
      <c r="CN166" s="57"/>
      <c r="CO166" s="57"/>
      <c r="CP166" s="57"/>
      <c r="CQ166" s="57"/>
      <c r="CS166" s="57"/>
      <c r="CU166" s="57"/>
      <c r="CW166" s="57"/>
      <c r="CY166" s="57"/>
      <c r="DA166" s="57"/>
      <c r="DC166" s="57"/>
      <c r="DE166" s="57"/>
      <c r="DG166" s="57"/>
      <c r="DI166" s="57"/>
      <c r="DK166" s="57"/>
      <c r="DM166" s="57"/>
      <c r="DO166" s="57"/>
      <c r="DQ166" s="57"/>
      <c r="DS166" s="57"/>
      <c r="DU166" s="57"/>
      <c r="DW166" s="57"/>
      <c r="DY166" s="57"/>
      <c r="EA166" s="57"/>
      <c r="EC166" s="57"/>
      <c r="EE166" s="57"/>
      <c r="EG166" s="57"/>
      <c r="EI166" s="57"/>
      <c r="EK166" s="57"/>
      <c r="EM166" s="57"/>
      <c r="EO166" s="57"/>
      <c r="EQ166" s="57"/>
      <c r="ES166" s="57"/>
      <c r="EU166" s="57"/>
      <c r="EW166" s="57"/>
      <c r="EY166" s="57"/>
      <c r="FA166" s="57"/>
      <c r="FC166" s="57"/>
      <c r="FE166" s="57"/>
      <c r="FG166" s="57"/>
      <c r="FI166" s="57"/>
      <c r="FK166" s="57"/>
    </row>
    <row r="167" spans="1:167" ht="197.25" customHeight="1" thickBot="1">
      <c r="A167" s="193" t="s">
        <v>527</v>
      </c>
      <c r="B167" s="197">
        <f t="shared" si="59"/>
        <v>1</v>
      </c>
      <c r="C167" s="71">
        <f t="shared" si="69"/>
        <v>1</v>
      </c>
      <c r="D167" s="182">
        <v>1</v>
      </c>
      <c r="E167" s="136">
        <v>0</v>
      </c>
      <c r="F167" s="136">
        <v>0</v>
      </c>
      <c r="G167" s="136">
        <f t="shared" si="60"/>
        <v>0</v>
      </c>
      <c r="H167" s="136">
        <v>0</v>
      </c>
      <c r="I167" s="180">
        <v>1</v>
      </c>
      <c r="J167" s="180">
        <v>1</v>
      </c>
      <c r="K167" s="184">
        <v>1</v>
      </c>
      <c r="L167" s="143" t="s">
        <v>641</v>
      </c>
      <c r="M167" s="230">
        <v>0</v>
      </c>
      <c r="N167" s="144" t="s">
        <v>642</v>
      </c>
      <c r="O167" s="230">
        <v>0</v>
      </c>
      <c r="P167" s="166">
        <f t="shared" si="70"/>
        <v>0</v>
      </c>
      <c r="Q167" s="166">
        <f t="shared" si="71"/>
        <v>0</v>
      </c>
      <c r="R167" s="166">
        <f t="shared" si="72"/>
        <v>0</v>
      </c>
      <c r="S167" s="166">
        <f t="shared" si="61"/>
        <v>1</v>
      </c>
      <c r="T167" s="370">
        <f t="shared" si="62"/>
        <v>1</v>
      </c>
      <c r="U167" s="370">
        <f t="shared" si="73"/>
        <v>0</v>
      </c>
      <c r="V167" s="370">
        <f t="shared" si="74"/>
        <v>0</v>
      </c>
      <c r="W167" s="370">
        <f t="shared" si="75"/>
        <v>1</v>
      </c>
      <c r="X167" s="166">
        <f t="shared" si="76"/>
        <v>1</v>
      </c>
      <c r="Y167" s="163">
        <v>0</v>
      </c>
      <c r="Z167" s="136">
        <v>0</v>
      </c>
      <c r="AA167" s="136">
        <v>0</v>
      </c>
      <c r="AB167" s="136">
        <v>0</v>
      </c>
      <c r="AC167" s="136">
        <v>0</v>
      </c>
      <c r="AD167" s="136">
        <v>0</v>
      </c>
      <c r="AE167" s="136">
        <v>0</v>
      </c>
      <c r="AF167" s="184">
        <v>1</v>
      </c>
      <c r="AG167" s="155"/>
      <c r="AH167" s="155"/>
      <c r="AI167" s="137">
        <v>0</v>
      </c>
      <c r="AJ167" s="135">
        <f t="shared" si="63"/>
        <v>0</v>
      </c>
      <c r="AK167" s="135">
        <f t="shared" si="81"/>
        <v>0</v>
      </c>
      <c r="AL167" s="135">
        <f t="shared" si="77"/>
        <v>0</v>
      </c>
      <c r="AM167" s="135">
        <f t="shared" si="65"/>
        <v>0</v>
      </c>
      <c r="AN167" s="135">
        <f t="shared" si="78"/>
        <v>0</v>
      </c>
      <c r="AO167" s="135">
        <f t="shared" si="66"/>
        <v>0</v>
      </c>
      <c r="AP167" s="135">
        <f t="shared" si="67"/>
        <v>0</v>
      </c>
      <c r="AQ167" s="135">
        <f t="shared" si="79"/>
        <v>0</v>
      </c>
      <c r="AR167" s="135">
        <f t="shared" si="80"/>
        <v>0</v>
      </c>
      <c r="AS167" s="135">
        <f t="shared" si="68"/>
        <v>0</v>
      </c>
      <c r="AT167" s="163">
        <v>0</v>
      </c>
      <c r="AU167" s="137">
        <v>0</v>
      </c>
      <c r="AV167" s="136">
        <v>0</v>
      </c>
      <c r="AW167" s="136">
        <v>0</v>
      </c>
      <c r="AX167" s="136">
        <v>0</v>
      </c>
      <c r="AY167" s="136">
        <v>0</v>
      </c>
      <c r="AZ167" s="136">
        <v>0</v>
      </c>
      <c r="BA167" s="138">
        <v>0</v>
      </c>
      <c r="BB167" s="280">
        <f>Detailed!B166</f>
        <v>0</v>
      </c>
      <c r="BC167" s="297">
        <f>Detailed!C166</f>
        <v>0</v>
      </c>
      <c r="BD167" s="281">
        <f>Detailed!D166</f>
        <v>0</v>
      </c>
      <c r="BE167" s="282">
        <f>Detailed!E166</f>
        <v>0</v>
      </c>
      <c r="BF167" s="281">
        <f>Detailed!F166</f>
        <v>0</v>
      </c>
      <c r="BG167" s="263">
        <f>Detailed!G166</f>
        <v>0</v>
      </c>
      <c r="BH167" s="281">
        <f>Detailed!H166</f>
        <v>0</v>
      </c>
      <c r="BI167" s="282">
        <f>Detailed!I166</f>
        <v>0</v>
      </c>
      <c r="BJ167" s="281">
        <f>Detailed!J166</f>
        <v>0</v>
      </c>
      <c r="BK167" s="283">
        <f>Detailed!K166</f>
        <v>0</v>
      </c>
      <c r="BL167" s="266">
        <f>Detailed!L166</f>
        <v>0</v>
      </c>
      <c r="BM167" s="267">
        <f>Detailed!M166</f>
        <v>0</v>
      </c>
      <c r="BN167" s="264">
        <f>Detailed!N166</f>
        <v>0</v>
      </c>
      <c r="BO167" s="265">
        <f>Detailed!K166</f>
        <v>0</v>
      </c>
      <c r="BQ167" s="57"/>
      <c r="BS167" s="57"/>
      <c r="BU167" s="57"/>
      <c r="BW167" s="57"/>
      <c r="BY167" s="57"/>
      <c r="BZ167" s="11"/>
      <c r="CA167" s="57"/>
      <c r="CC167" s="57"/>
      <c r="CE167" s="57"/>
      <c r="CG167" s="57"/>
      <c r="CI167" s="57"/>
      <c r="CJ167" s="57"/>
      <c r="CK167" s="57"/>
      <c r="CL167" s="57"/>
      <c r="CM167" s="57"/>
      <c r="CN167" s="57"/>
      <c r="CO167" s="57"/>
      <c r="CP167" s="57"/>
      <c r="CQ167" s="57"/>
      <c r="CS167" s="57"/>
      <c r="CU167" s="57"/>
      <c r="CW167" s="57"/>
      <c r="CY167" s="57"/>
      <c r="DA167" s="57"/>
      <c r="DC167" s="57"/>
      <c r="DE167" s="57"/>
      <c r="DG167" s="57"/>
      <c r="DI167" s="57"/>
      <c r="DK167" s="57"/>
      <c r="DM167" s="57"/>
      <c r="DO167" s="57"/>
      <c r="DQ167" s="57"/>
      <c r="DS167" s="57"/>
      <c r="DU167" s="57"/>
      <c r="DW167" s="57"/>
      <c r="DY167" s="57"/>
      <c r="EA167" s="57"/>
      <c r="EC167" s="57"/>
      <c r="EE167" s="57"/>
      <c r="EG167" s="57"/>
      <c r="EI167" s="57"/>
      <c r="EK167" s="57"/>
      <c r="EM167" s="57"/>
      <c r="EO167" s="57"/>
      <c r="EQ167" s="57"/>
      <c r="ES167" s="57"/>
      <c r="EU167" s="57"/>
      <c r="EW167" s="57"/>
      <c r="EY167" s="57"/>
      <c r="FA167" s="57"/>
      <c r="FC167" s="57"/>
      <c r="FE167" s="57"/>
      <c r="FG167" s="57"/>
      <c r="FI167" s="57"/>
      <c r="FK167" s="57"/>
    </row>
    <row r="168" spans="1:167" ht="234" customHeight="1" thickBot="1">
      <c r="A168" s="193" t="s">
        <v>529</v>
      </c>
      <c r="B168" s="197">
        <f t="shared" si="59"/>
        <v>1</v>
      </c>
      <c r="C168" s="71">
        <f t="shared" si="69"/>
        <v>1</v>
      </c>
      <c r="D168" s="163">
        <v>0</v>
      </c>
      <c r="E168" s="136">
        <v>0</v>
      </c>
      <c r="F168" s="180">
        <v>1</v>
      </c>
      <c r="G168" s="136">
        <f t="shared" si="60"/>
        <v>0</v>
      </c>
      <c r="H168" s="136">
        <v>0</v>
      </c>
      <c r="I168" s="180">
        <v>1</v>
      </c>
      <c r="J168" s="180">
        <v>1</v>
      </c>
      <c r="K168" s="184">
        <v>1</v>
      </c>
      <c r="L168" s="143" t="s">
        <v>643</v>
      </c>
      <c r="M168" s="230">
        <v>0</v>
      </c>
      <c r="N168" s="144" t="s">
        <v>644</v>
      </c>
      <c r="O168" s="230">
        <v>0</v>
      </c>
      <c r="P168" s="166">
        <f t="shared" si="70"/>
        <v>0</v>
      </c>
      <c r="Q168" s="166">
        <f t="shared" si="71"/>
        <v>0</v>
      </c>
      <c r="R168" s="166">
        <f t="shared" si="72"/>
        <v>0</v>
      </c>
      <c r="S168" s="166">
        <f t="shared" si="61"/>
        <v>1</v>
      </c>
      <c r="T168" s="370">
        <f t="shared" si="62"/>
        <v>1</v>
      </c>
      <c r="U168" s="370">
        <f t="shared" si="73"/>
        <v>0</v>
      </c>
      <c r="V168" s="370">
        <f t="shared" si="74"/>
        <v>0</v>
      </c>
      <c r="W168" s="370">
        <f t="shared" si="75"/>
        <v>1</v>
      </c>
      <c r="X168" s="166">
        <f t="shared" si="76"/>
        <v>1</v>
      </c>
      <c r="Y168" s="163">
        <v>0</v>
      </c>
      <c r="Z168" s="180">
        <v>1</v>
      </c>
      <c r="AA168" s="136">
        <v>0</v>
      </c>
      <c r="AB168" s="136">
        <v>0</v>
      </c>
      <c r="AC168" s="136">
        <v>0</v>
      </c>
      <c r="AD168" s="136">
        <v>0</v>
      </c>
      <c r="AE168" s="136">
        <v>0</v>
      </c>
      <c r="AF168" s="138">
        <v>0</v>
      </c>
      <c r="AG168" s="155"/>
      <c r="AH168" s="155"/>
      <c r="AI168" s="137">
        <v>0</v>
      </c>
      <c r="AJ168" s="135">
        <f t="shared" si="63"/>
        <v>0</v>
      </c>
      <c r="AK168" s="135">
        <f t="shared" si="81"/>
        <v>0</v>
      </c>
      <c r="AL168" s="135">
        <f t="shared" si="77"/>
        <v>0</v>
      </c>
      <c r="AM168" s="135">
        <f t="shared" si="65"/>
        <v>0</v>
      </c>
      <c r="AN168" s="135">
        <f t="shared" si="78"/>
        <v>0</v>
      </c>
      <c r="AO168" s="135">
        <f t="shared" si="66"/>
        <v>0</v>
      </c>
      <c r="AP168" s="135">
        <f t="shared" si="67"/>
        <v>0</v>
      </c>
      <c r="AQ168" s="135">
        <f t="shared" si="79"/>
        <v>0</v>
      </c>
      <c r="AR168" s="135">
        <f t="shared" si="80"/>
        <v>0</v>
      </c>
      <c r="AS168" s="135">
        <f t="shared" si="68"/>
        <v>0</v>
      </c>
      <c r="AT168" s="163">
        <v>0</v>
      </c>
      <c r="AU168" s="137">
        <v>0</v>
      </c>
      <c r="AV168" s="136">
        <v>0</v>
      </c>
      <c r="AW168" s="136">
        <v>0</v>
      </c>
      <c r="AX168" s="136">
        <v>0</v>
      </c>
      <c r="AY168" s="136">
        <v>0</v>
      </c>
      <c r="AZ168" s="136">
        <v>0</v>
      </c>
      <c r="BA168" s="138">
        <v>0</v>
      </c>
      <c r="BB168" s="280">
        <f>Detailed!B167</f>
        <v>0</v>
      </c>
      <c r="BC168" s="297">
        <f>Detailed!C167</f>
        <v>0</v>
      </c>
      <c r="BD168" s="281">
        <f>Detailed!D167</f>
        <v>0</v>
      </c>
      <c r="BE168" s="282">
        <f>Detailed!E167</f>
        <v>0</v>
      </c>
      <c r="BF168" s="281">
        <f>Detailed!F167</f>
        <v>0</v>
      </c>
      <c r="BG168" s="263">
        <f>Detailed!G167</f>
        <v>0</v>
      </c>
      <c r="BH168" s="281">
        <f>Detailed!H167</f>
        <v>0</v>
      </c>
      <c r="BI168" s="282">
        <f>Detailed!I167</f>
        <v>0</v>
      </c>
      <c r="BJ168" s="281">
        <f>Detailed!J167</f>
        <v>0</v>
      </c>
      <c r="BK168" s="283">
        <f>Detailed!K167</f>
        <v>0</v>
      </c>
      <c r="BL168" s="266">
        <f>Detailed!L167</f>
        <v>0</v>
      </c>
      <c r="BM168" s="267">
        <f>Detailed!M167</f>
        <v>0</v>
      </c>
      <c r="BN168" s="264">
        <f>Detailed!N167</f>
        <v>0</v>
      </c>
      <c r="BO168" s="265">
        <f>Detailed!K167</f>
        <v>0</v>
      </c>
      <c r="BQ168" s="57"/>
      <c r="BS168" s="57"/>
      <c r="BU168" s="57"/>
      <c r="BW168" s="57"/>
      <c r="BY168" s="57"/>
      <c r="BZ168" s="11"/>
      <c r="CA168" s="57"/>
      <c r="CC168" s="57"/>
      <c r="CE168" s="57"/>
      <c r="CG168" s="57"/>
      <c r="CI168" s="57"/>
      <c r="CJ168" s="57"/>
      <c r="CK168" s="57"/>
      <c r="CL168" s="57"/>
      <c r="CM168" s="57"/>
      <c r="CN168" s="57"/>
      <c r="CO168" s="57"/>
      <c r="CP168" s="57"/>
      <c r="CQ168" s="57"/>
      <c r="CS168" s="57"/>
      <c r="CU168" s="57"/>
      <c r="CW168" s="57"/>
      <c r="CY168" s="57"/>
      <c r="DA168" s="57"/>
      <c r="DC168" s="57"/>
      <c r="DE168" s="57"/>
      <c r="DG168" s="57"/>
      <c r="DI168" s="57"/>
      <c r="DK168" s="57"/>
      <c r="DM168" s="57"/>
      <c r="DO168" s="57"/>
      <c r="DQ168" s="57"/>
      <c r="DS168" s="57"/>
      <c r="DU168" s="57"/>
      <c r="DW168" s="57"/>
      <c r="DY168" s="57"/>
      <c r="EA168" s="57"/>
      <c r="EC168" s="57"/>
      <c r="EE168" s="57"/>
      <c r="EG168" s="57"/>
      <c r="EI168" s="57"/>
      <c r="EK168" s="57"/>
      <c r="EM168" s="57"/>
      <c r="EO168" s="57"/>
      <c r="EQ168" s="57"/>
      <c r="ES168" s="57"/>
      <c r="EU168" s="57"/>
      <c r="EW168" s="57"/>
      <c r="EY168" s="57"/>
      <c r="FA168" s="57"/>
      <c r="FC168" s="57"/>
      <c r="FE168" s="57"/>
      <c r="FG168" s="57"/>
      <c r="FI168" s="57"/>
      <c r="FK168" s="57"/>
    </row>
    <row r="169" spans="1:167" ht="409.6" customHeight="1" thickBot="1">
      <c r="A169" s="193" t="s">
        <v>531</v>
      </c>
      <c r="B169" s="197">
        <f t="shared" si="59"/>
        <v>1</v>
      </c>
      <c r="C169" s="71">
        <f t="shared" si="69"/>
        <v>1</v>
      </c>
      <c r="D169" s="182">
        <v>1</v>
      </c>
      <c r="E169" s="136">
        <v>0</v>
      </c>
      <c r="F169" s="136">
        <v>0</v>
      </c>
      <c r="G169" s="136">
        <f t="shared" si="60"/>
        <v>0</v>
      </c>
      <c r="H169" s="180">
        <v>1</v>
      </c>
      <c r="I169" s="180">
        <v>1</v>
      </c>
      <c r="J169" s="180">
        <v>1</v>
      </c>
      <c r="K169" s="184">
        <v>1</v>
      </c>
      <c r="L169" s="143" t="s">
        <v>816</v>
      </c>
      <c r="M169" s="230">
        <v>0</v>
      </c>
      <c r="N169" s="144" t="s">
        <v>817</v>
      </c>
      <c r="O169" s="230">
        <v>0</v>
      </c>
      <c r="P169" s="166">
        <f t="shared" si="70"/>
        <v>0</v>
      </c>
      <c r="Q169" s="166">
        <f t="shared" si="71"/>
        <v>0</v>
      </c>
      <c r="R169" s="166">
        <f t="shared" si="72"/>
        <v>0</v>
      </c>
      <c r="S169" s="166">
        <f t="shared" si="61"/>
        <v>1</v>
      </c>
      <c r="T169" s="370">
        <f t="shared" si="62"/>
        <v>1</v>
      </c>
      <c r="U169" s="370">
        <f t="shared" si="73"/>
        <v>0</v>
      </c>
      <c r="V169" s="370">
        <f t="shared" si="74"/>
        <v>0</v>
      </c>
      <c r="W169" s="370">
        <f t="shared" si="75"/>
        <v>1</v>
      </c>
      <c r="X169" s="166">
        <f t="shared" si="76"/>
        <v>1</v>
      </c>
      <c r="Y169" s="163">
        <v>0</v>
      </c>
      <c r="Z169" s="136">
        <v>0</v>
      </c>
      <c r="AA169" s="136">
        <v>0</v>
      </c>
      <c r="AB169" s="136">
        <v>0</v>
      </c>
      <c r="AC169" s="136">
        <v>0</v>
      </c>
      <c r="AD169" s="136">
        <v>0</v>
      </c>
      <c r="AE169" s="136">
        <v>0</v>
      </c>
      <c r="AF169" s="138">
        <v>0</v>
      </c>
      <c r="AG169" s="188" t="s">
        <v>645</v>
      </c>
      <c r="AH169" s="134"/>
      <c r="AI169" s="145">
        <v>1</v>
      </c>
      <c r="AJ169" s="135">
        <f t="shared" ref="AJ169:AJ173" si="82">IF(AND(AI169=1,AG169&lt;&gt;""),1,0)</f>
        <v>1</v>
      </c>
      <c r="AK169" s="135">
        <f t="shared" si="81"/>
        <v>1</v>
      </c>
      <c r="AL169" s="135">
        <f t="shared" si="77"/>
        <v>0</v>
      </c>
      <c r="AM169" s="135">
        <f t="shared" si="65"/>
        <v>0</v>
      </c>
      <c r="AN169" s="135">
        <f t="shared" si="78"/>
        <v>0</v>
      </c>
      <c r="AO169" s="135">
        <f t="shared" ref="AO169:AO173" si="83">IF(AND(AP169=1,AS169=1),1,0)</f>
        <v>0</v>
      </c>
      <c r="AP169" s="135">
        <f t="shared" si="67"/>
        <v>0</v>
      </c>
      <c r="AQ169" s="135">
        <f t="shared" si="79"/>
        <v>0</v>
      </c>
      <c r="AR169" s="135">
        <f t="shared" si="80"/>
        <v>0</v>
      </c>
      <c r="AS169" s="135">
        <f t="shared" si="68"/>
        <v>0</v>
      </c>
      <c r="AT169" s="163">
        <v>1</v>
      </c>
      <c r="AU169" s="137">
        <v>1</v>
      </c>
      <c r="AV169" s="136">
        <v>0</v>
      </c>
      <c r="AW169" s="136">
        <v>1</v>
      </c>
      <c r="AX169" s="136">
        <v>0</v>
      </c>
      <c r="AY169" s="136">
        <v>0</v>
      </c>
      <c r="AZ169" s="136">
        <v>0</v>
      </c>
      <c r="BA169" s="138">
        <v>0</v>
      </c>
      <c r="BB169" s="280">
        <f>Detailed!B168</f>
        <v>0</v>
      </c>
      <c r="BC169" s="297">
        <f>Detailed!C168</f>
        <v>0</v>
      </c>
      <c r="BD169" s="281">
        <f>Detailed!D168</f>
        <v>0</v>
      </c>
      <c r="BE169" s="282">
        <f>Detailed!E168</f>
        <v>0</v>
      </c>
      <c r="BF169" s="281">
        <f>Detailed!F168</f>
        <v>0</v>
      </c>
      <c r="BG169" s="263">
        <f>Detailed!G168</f>
        <v>0</v>
      </c>
      <c r="BH169" s="281">
        <f>Detailed!H168</f>
        <v>0</v>
      </c>
      <c r="BI169" s="282">
        <f>Detailed!I168</f>
        <v>0</v>
      </c>
      <c r="BJ169" s="281">
        <f>Detailed!J168</f>
        <v>0</v>
      </c>
      <c r="BK169" s="283">
        <f>Detailed!K168</f>
        <v>0</v>
      </c>
      <c r="BL169" s="266">
        <f>Detailed!L168</f>
        <v>1000000</v>
      </c>
      <c r="BM169" s="267">
        <f>Detailed!M168</f>
        <v>0</v>
      </c>
      <c r="BN169" s="264">
        <f>Detailed!N168</f>
        <v>0</v>
      </c>
      <c r="BO169" s="265">
        <f>Detailed!K168</f>
        <v>0</v>
      </c>
      <c r="BQ169" s="57"/>
      <c r="BS169" s="57"/>
      <c r="BU169" s="57"/>
      <c r="BW169" s="57"/>
      <c r="BY169" s="57"/>
      <c r="BZ169" s="11"/>
      <c r="CA169" s="57"/>
      <c r="CC169" s="57"/>
      <c r="CE169" s="57"/>
      <c r="CG169" s="57"/>
      <c r="CI169" s="57"/>
      <c r="CJ169" s="57"/>
      <c r="CK169" s="57"/>
      <c r="CL169" s="57"/>
      <c r="CM169" s="57"/>
      <c r="CN169" s="57"/>
      <c r="CO169" s="57"/>
      <c r="CP169" s="57"/>
      <c r="CQ169" s="57"/>
      <c r="CS169" s="57"/>
      <c r="CU169" s="57"/>
      <c r="CW169" s="57"/>
      <c r="CY169" s="57"/>
      <c r="DA169" s="57"/>
      <c r="DC169" s="57"/>
      <c r="DE169" s="57"/>
      <c r="DG169" s="57"/>
      <c r="DI169" s="57"/>
      <c r="DK169" s="57"/>
      <c r="DM169" s="57"/>
      <c r="DO169" s="57"/>
      <c r="DQ169" s="57"/>
      <c r="DS169" s="57"/>
      <c r="DU169" s="57"/>
      <c r="DW169" s="57"/>
      <c r="DY169" s="57"/>
      <c r="EA169" s="57"/>
      <c r="EC169" s="57"/>
      <c r="EE169" s="57"/>
      <c r="EG169" s="57"/>
      <c r="EI169" s="57"/>
      <c r="EK169" s="57"/>
      <c r="EM169" s="57"/>
      <c r="EO169" s="57"/>
      <c r="EQ169" s="57"/>
      <c r="ES169" s="57"/>
      <c r="EU169" s="57"/>
      <c r="EW169" s="57"/>
      <c r="EY169" s="57"/>
      <c r="FA169" s="57"/>
      <c r="FC169" s="57"/>
      <c r="FE169" s="57"/>
      <c r="FG169" s="57"/>
      <c r="FI169" s="57"/>
      <c r="FK169" s="57"/>
    </row>
    <row r="170" spans="1:167" ht="349.5" customHeight="1" thickBot="1">
      <c r="A170" s="193" t="s">
        <v>533</v>
      </c>
      <c r="B170" s="197">
        <f t="shared" si="59"/>
        <v>1</v>
      </c>
      <c r="C170" s="71">
        <f t="shared" si="69"/>
        <v>1</v>
      </c>
      <c r="D170" s="182">
        <v>1</v>
      </c>
      <c r="E170" s="136">
        <v>0</v>
      </c>
      <c r="F170" s="136">
        <v>0</v>
      </c>
      <c r="G170" s="136">
        <f t="shared" si="60"/>
        <v>0</v>
      </c>
      <c r="H170" s="180">
        <v>1</v>
      </c>
      <c r="I170" s="180">
        <v>1</v>
      </c>
      <c r="J170" s="180">
        <v>1</v>
      </c>
      <c r="K170" s="184">
        <v>1</v>
      </c>
      <c r="L170" s="143" t="s">
        <v>646</v>
      </c>
      <c r="M170" s="230">
        <v>0</v>
      </c>
      <c r="N170" s="144" t="s">
        <v>647</v>
      </c>
      <c r="O170" s="235">
        <v>1</v>
      </c>
      <c r="P170" s="166">
        <f t="shared" si="70"/>
        <v>1</v>
      </c>
      <c r="Q170" s="166">
        <f t="shared" si="71"/>
        <v>0</v>
      </c>
      <c r="R170" s="166">
        <f t="shared" si="72"/>
        <v>1</v>
      </c>
      <c r="S170" s="166">
        <f t="shared" si="61"/>
        <v>0</v>
      </c>
      <c r="T170" s="370">
        <f t="shared" si="62"/>
        <v>0</v>
      </c>
      <c r="U170" s="370">
        <f t="shared" si="73"/>
        <v>0</v>
      </c>
      <c r="V170" s="370">
        <f t="shared" si="74"/>
        <v>0</v>
      </c>
      <c r="W170" s="370">
        <f t="shared" si="75"/>
        <v>0</v>
      </c>
      <c r="X170" s="166">
        <f t="shared" si="76"/>
        <v>0</v>
      </c>
      <c r="Y170" s="163">
        <v>0</v>
      </c>
      <c r="Z170" s="136">
        <v>0</v>
      </c>
      <c r="AA170" s="136">
        <v>0</v>
      </c>
      <c r="AB170" s="136">
        <v>0</v>
      </c>
      <c r="AC170" s="180">
        <v>1</v>
      </c>
      <c r="AD170" s="136">
        <v>0</v>
      </c>
      <c r="AE170" s="136">
        <v>0</v>
      </c>
      <c r="AF170" s="138">
        <v>0</v>
      </c>
      <c r="AG170" s="144" t="s">
        <v>648</v>
      </c>
      <c r="AH170" s="144"/>
      <c r="AI170" s="135">
        <v>0</v>
      </c>
      <c r="AJ170" s="135">
        <f t="shared" si="82"/>
        <v>0</v>
      </c>
      <c r="AK170" s="135">
        <f t="shared" si="81"/>
        <v>0</v>
      </c>
      <c r="AL170" s="135">
        <f t="shared" si="77"/>
        <v>0</v>
      </c>
      <c r="AM170" s="135">
        <f t="shared" si="65"/>
        <v>0</v>
      </c>
      <c r="AN170" s="135">
        <f t="shared" si="78"/>
        <v>1</v>
      </c>
      <c r="AO170" s="135">
        <f t="shared" si="83"/>
        <v>0</v>
      </c>
      <c r="AP170" s="135">
        <f t="shared" si="67"/>
        <v>1</v>
      </c>
      <c r="AQ170" s="135">
        <f t="shared" si="79"/>
        <v>1</v>
      </c>
      <c r="AR170" s="135">
        <f t="shared" si="80"/>
        <v>0</v>
      </c>
      <c r="AS170" s="135">
        <f t="shared" si="68"/>
        <v>0</v>
      </c>
      <c r="AT170" s="163">
        <v>1</v>
      </c>
      <c r="AU170" s="137">
        <v>1</v>
      </c>
      <c r="AV170" s="136">
        <v>0</v>
      </c>
      <c r="AW170" s="136">
        <v>0</v>
      </c>
      <c r="AX170" s="136">
        <v>0</v>
      </c>
      <c r="AY170" s="136">
        <v>0</v>
      </c>
      <c r="AZ170" s="136">
        <v>0</v>
      </c>
      <c r="BA170" s="138">
        <v>0</v>
      </c>
      <c r="BB170" s="280">
        <f>Detailed!B169</f>
        <v>30000</v>
      </c>
      <c r="BC170" s="297">
        <f>Detailed!C169</f>
        <v>0</v>
      </c>
      <c r="BD170" s="281">
        <f>Detailed!D169</f>
        <v>0</v>
      </c>
      <c r="BE170" s="282">
        <f>Detailed!E169</f>
        <v>0</v>
      </c>
      <c r="BF170" s="281">
        <f>Detailed!F169</f>
        <v>0</v>
      </c>
      <c r="BG170" s="263">
        <f>Detailed!G169</f>
        <v>0</v>
      </c>
      <c r="BH170" s="281">
        <f>Detailed!H169</f>
        <v>0</v>
      </c>
      <c r="BI170" s="282">
        <f>Detailed!I169</f>
        <v>0</v>
      </c>
      <c r="BJ170" s="281">
        <f>Detailed!J169</f>
        <v>30000</v>
      </c>
      <c r="BK170" s="283">
        <f>Detailed!K169</f>
        <v>0</v>
      </c>
      <c r="BL170" s="266">
        <f>Detailed!L169</f>
        <v>0</v>
      </c>
      <c r="BM170" s="267">
        <f>Detailed!M169</f>
        <v>0</v>
      </c>
      <c r="BN170" s="264">
        <f>Detailed!N169</f>
        <v>0</v>
      </c>
      <c r="BO170" s="265">
        <f>Detailed!K169</f>
        <v>0</v>
      </c>
      <c r="BQ170" s="57"/>
      <c r="BS170" s="57"/>
      <c r="BU170" s="57"/>
      <c r="BW170" s="57"/>
      <c r="BY170" s="57"/>
      <c r="BZ170" s="11"/>
      <c r="CA170" s="57"/>
      <c r="CC170" s="57"/>
      <c r="CE170" s="57"/>
      <c r="CG170" s="57"/>
      <c r="CI170" s="57"/>
      <c r="CJ170" s="57"/>
      <c r="CK170" s="57"/>
      <c r="CL170" s="57"/>
      <c r="CM170" s="57"/>
      <c r="CN170" s="57"/>
      <c r="CO170" s="57"/>
      <c r="CP170" s="57"/>
      <c r="CQ170" s="57"/>
      <c r="CS170" s="57"/>
      <c r="CU170" s="57"/>
      <c r="CW170" s="57"/>
      <c r="CY170" s="57"/>
      <c r="DA170" s="57"/>
      <c r="DC170" s="57"/>
      <c r="DE170" s="57"/>
      <c r="DG170" s="57"/>
      <c r="DI170" s="57"/>
      <c r="DK170" s="57"/>
      <c r="DM170" s="57"/>
      <c r="DO170" s="57"/>
      <c r="DQ170" s="57"/>
      <c r="DS170" s="57"/>
      <c r="DU170" s="57"/>
      <c r="DW170" s="57"/>
      <c r="DY170" s="57"/>
      <c r="EA170" s="57"/>
      <c r="EC170" s="57"/>
      <c r="EE170" s="57"/>
      <c r="EG170" s="57"/>
      <c r="EI170" s="57"/>
      <c r="EK170" s="57"/>
      <c r="EM170" s="57"/>
      <c r="EO170" s="57"/>
      <c r="EQ170" s="57"/>
      <c r="ES170" s="57"/>
      <c r="EU170" s="57"/>
      <c r="EW170" s="57"/>
      <c r="EY170" s="57"/>
      <c r="FA170" s="57"/>
      <c r="FC170" s="57"/>
      <c r="FE170" s="57"/>
      <c r="FG170" s="57"/>
      <c r="FI170" s="57"/>
      <c r="FK170" s="57"/>
    </row>
    <row r="171" spans="1:167" ht="74.25" customHeight="1" thickBot="1">
      <c r="A171" s="193" t="s">
        <v>535</v>
      </c>
      <c r="B171" s="197">
        <f t="shared" si="59"/>
        <v>0</v>
      </c>
      <c r="C171" s="71">
        <f t="shared" si="69"/>
        <v>0</v>
      </c>
      <c r="D171" s="163">
        <v>0</v>
      </c>
      <c r="E171" s="180">
        <v>1</v>
      </c>
      <c r="F171" s="136">
        <v>0</v>
      </c>
      <c r="G171" s="136">
        <f t="shared" si="60"/>
        <v>0</v>
      </c>
      <c r="H171" s="136">
        <v>0</v>
      </c>
      <c r="I171" s="136">
        <v>0</v>
      </c>
      <c r="J171" s="136">
        <v>0</v>
      </c>
      <c r="K171" s="138">
        <v>0</v>
      </c>
      <c r="L171" s="143" t="s">
        <v>649</v>
      </c>
      <c r="M171" s="230">
        <v>0</v>
      </c>
      <c r="N171" s="144"/>
      <c r="O171" s="230">
        <v>0</v>
      </c>
      <c r="P171" s="166">
        <f t="shared" si="70"/>
        <v>0</v>
      </c>
      <c r="Q171" s="166">
        <f t="shared" si="71"/>
        <v>0</v>
      </c>
      <c r="R171" s="166">
        <f t="shared" si="72"/>
        <v>0</v>
      </c>
      <c r="S171" s="166">
        <f t="shared" si="61"/>
        <v>0</v>
      </c>
      <c r="T171" s="370">
        <f t="shared" si="62"/>
        <v>0</v>
      </c>
      <c r="U171" s="370">
        <f t="shared" si="73"/>
        <v>0</v>
      </c>
      <c r="V171" s="370">
        <f t="shared" si="74"/>
        <v>0</v>
      </c>
      <c r="W171" s="370">
        <f t="shared" si="75"/>
        <v>0</v>
      </c>
      <c r="X171" s="166">
        <f t="shared" si="76"/>
        <v>0</v>
      </c>
      <c r="Y171" s="163">
        <v>0</v>
      </c>
      <c r="Z171" s="136">
        <v>0</v>
      </c>
      <c r="AA171" s="136">
        <v>0</v>
      </c>
      <c r="AB171" s="136">
        <v>0</v>
      </c>
      <c r="AC171" s="136">
        <v>0</v>
      </c>
      <c r="AD171" s="136">
        <v>0</v>
      </c>
      <c r="AE171" s="136">
        <v>0</v>
      </c>
      <c r="AF171" s="138">
        <v>0</v>
      </c>
      <c r="AG171" s="155"/>
      <c r="AH171" s="155"/>
      <c r="AI171" s="137">
        <v>0</v>
      </c>
      <c r="AJ171" s="135">
        <f t="shared" si="82"/>
        <v>0</v>
      </c>
      <c r="AK171" s="135">
        <f t="shared" si="81"/>
        <v>0</v>
      </c>
      <c r="AL171" s="135">
        <f t="shared" si="77"/>
        <v>0</v>
      </c>
      <c r="AM171" s="135">
        <f t="shared" si="65"/>
        <v>0</v>
      </c>
      <c r="AN171" s="135">
        <f t="shared" si="78"/>
        <v>0</v>
      </c>
      <c r="AO171" s="135">
        <f t="shared" si="83"/>
        <v>0</v>
      </c>
      <c r="AP171" s="135">
        <f t="shared" si="67"/>
        <v>0</v>
      </c>
      <c r="AQ171" s="135">
        <f t="shared" si="79"/>
        <v>0</v>
      </c>
      <c r="AR171" s="135">
        <f t="shared" si="80"/>
        <v>0</v>
      </c>
      <c r="AS171" s="135">
        <f t="shared" si="68"/>
        <v>0</v>
      </c>
      <c r="AT171" s="163">
        <v>0</v>
      </c>
      <c r="AU171" s="136">
        <v>0</v>
      </c>
      <c r="AV171" s="136">
        <v>0</v>
      </c>
      <c r="AW171" s="136">
        <v>0</v>
      </c>
      <c r="AX171" s="136">
        <v>0</v>
      </c>
      <c r="AY171" s="136">
        <v>0</v>
      </c>
      <c r="AZ171" s="136">
        <v>0</v>
      </c>
      <c r="BA171" s="138">
        <v>0</v>
      </c>
      <c r="BB171" s="280">
        <f>Detailed!B170</f>
        <v>0</v>
      </c>
      <c r="BC171" s="297">
        <f>Detailed!C170</f>
        <v>0</v>
      </c>
      <c r="BD171" s="281">
        <f>Detailed!D170</f>
        <v>0</v>
      </c>
      <c r="BE171" s="282">
        <f>Detailed!E170</f>
        <v>0</v>
      </c>
      <c r="BF171" s="281">
        <f>Detailed!F170</f>
        <v>0</v>
      </c>
      <c r="BG171" s="263">
        <f>Detailed!G170</f>
        <v>0</v>
      </c>
      <c r="BH171" s="281">
        <f>Detailed!H170</f>
        <v>0</v>
      </c>
      <c r="BI171" s="282">
        <f>Detailed!I170</f>
        <v>0</v>
      </c>
      <c r="BJ171" s="281">
        <f>Detailed!J170</f>
        <v>0</v>
      </c>
      <c r="BK171" s="283">
        <f>Detailed!K170</f>
        <v>0</v>
      </c>
      <c r="BL171" s="266">
        <f>Detailed!L170</f>
        <v>0</v>
      </c>
      <c r="BM171" s="267">
        <f>Detailed!M170</f>
        <v>0</v>
      </c>
      <c r="BN171" s="264">
        <f>Detailed!N170</f>
        <v>0</v>
      </c>
      <c r="BO171" s="265">
        <f>Detailed!K170</f>
        <v>0</v>
      </c>
      <c r="BQ171" s="57"/>
      <c r="BS171" s="57"/>
      <c r="BU171" s="57"/>
      <c r="BW171" s="57"/>
      <c r="BY171" s="57"/>
      <c r="BZ171" s="11"/>
      <c r="CA171" s="57"/>
      <c r="CC171" s="57"/>
      <c r="CE171" s="57"/>
      <c r="CG171" s="57"/>
      <c r="CI171" s="57"/>
      <c r="CJ171" s="57"/>
      <c r="CK171" s="57"/>
      <c r="CL171" s="57"/>
      <c r="CM171" s="57"/>
      <c r="CN171" s="57"/>
      <c r="CO171" s="57"/>
      <c r="CP171" s="57"/>
      <c r="CQ171" s="57"/>
      <c r="CS171" s="57"/>
      <c r="CU171" s="57"/>
      <c r="CW171" s="57"/>
      <c r="CY171" s="57"/>
      <c r="DA171" s="57"/>
      <c r="DC171" s="57"/>
      <c r="DE171" s="57"/>
      <c r="DG171" s="57"/>
      <c r="DI171" s="57"/>
      <c r="DK171" s="57"/>
      <c r="DM171" s="57"/>
      <c r="DO171" s="57"/>
      <c r="DQ171" s="57"/>
      <c r="DS171" s="57"/>
      <c r="DU171" s="57"/>
      <c r="DW171" s="57"/>
      <c r="DY171" s="57"/>
      <c r="EA171" s="57"/>
      <c r="EC171" s="57"/>
      <c r="EE171" s="57"/>
      <c r="EG171" s="57"/>
      <c r="EI171" s="57"/>
      <c r="EK171" s="57"/>
      <c r="EM171" s="57"/>
      <c r="EO171" s="57"/>
      <c r="EQ171" s="57"/>
      <c r="ES171" s="57"/>
      <c r="EU171" s="57"/>
      <c r="EW171" s="57"/>
      <c r="EY171" s="57"/>
      <c r="FA171" s="57"/>
      <c r="FC171" s="57"/>
      <c r="FE171" s="57"/>
      <c r="FG171" s="57"/>
      <c r="FI171" s="57"/>
      <c r="FK171" s="57"/>
    </row>
    <row r="172" spans="1:167" ht="123" customHeight="1" thickBot="1">
      <c r="A172" s="195" t="s">
        <v>537</v>
      </c>
      <c r="B172" s="197">
        <f t="shared" si="59"/>
        <v>1</v>
      </c>
      <c r="C172" s="71">
        <f t="shared" si="69"/>
        <v>1</v>
      </c>
      <c r="D172" s="173">
        <v>0</v>
      </c>
      <c r="E172" s="136">
        <v>0</v>
      </c>
      <c r="F172" s="180">
        <v>1</v>
      </c>
      <c r="G172" s="136">
        <f t="shared" si="60"/>
        <v>0</v>
      </c>
      <c r="H172" s="180">
        <v>1</v>
      </c>
      <c r="I172" s="180">
        <v>1</v>
      </c>
      <c r="J172" s="189">
        <v>1</v>
      </c>
      <c r="K172" s="184">
        <v>1</v>
      </c>
      <c r="L172" s="143" t="s">
        <v>798</v>
      </c>
      <c r="M172" s="230">
        <v>0</v>
      </c>
      <c r="N172" s="144" t="s">
        <v>650</v>
      </c>
      <c r="O172" s="230">
        <v>0</v>
      </c>
      <c r="P172" s="166">
        <f t="shared" si="70"/>
        <v>0</v>
      </c>
      <c r="Q172" s="166">
        <f t="shared" si="71"/>
        <v>0</v>
      </c>
      <c r="R172" s="166">
        <f t="shared" si="72"/>
        <v>0</v>
      </c>
      <c r="S172" s="166">
        <f t="shared" si="61"/>
        <v>1</v>
      </c>
      <c r="T172" s="370">
        <f t="shared" si="62"/>
        <v>1</v>
      </c>
      <c r="U172" s="370">
        <f t="shared" si="73"/>
        <v>0</v>
      </c>
      <c r="V172" s="370">
        <f t="shared" si="74"/>
        <v>0</v>
      </c>
      <c r="W172" s="370">
        <f t="shared" si="75"/>
        <v>1</v>
      </c>
      <c r="X172" s="166">
        <f t="shared" si="76"/>
        <v>1</v>
      </c>
      <c r="Y172" s="182">
        <v>1</v>
      </c>
      <c r="Z172" s="180">
        <v>1</v>
      </c>
      <c r="AA172" s="180">
        <v>1</v>
      </c>
      <c r="AB172" s="180">
        <v>1</v>
      </c>
      <c r="AC172" s="136">
        <v>0</v>
      </c>
      <c r="AD172" s="180">
        <v>1</v>
      </c>
      <c r="AE172" s="136">
        <v>0</v>
      </c>
      <c r="AF172" s="138">
        <v>0</v>
      </c>
      <c r="AG172" s="155"/>
      <c r="AH172" s="155"/>
      <c r="AI172" s="137">
        <v>0</v>
      </c>
      <c r="AJ172" s="135">
        <f t="shared" si="82"/>
        <v>0</v>
      </c>
      <c r="AK172" s="135">
        <f t="shared" si="81"/>
        <v>0</v>
      </c>
      <c r="AL172" s="135">
        <f t="shared" si="77"/>
        <v>0</v>
      </c>
      <c r="AM172" s="135">
        <f t="shared" si="65"/>
        <v>0</v>
      </c>
      <c r="AN172" s="135">
        <f t="shared" si="78"/>
        <v>0</v>
      </c>
      <c r="AO172" s="135">
        <f t="shared" si="83"/>
        <v>0</v>
      </c>
      <c r="AP172" s="135">
        <f t="shared" si="67"/>
        <v>0</v>
      </c>
      <c r="AQ172" s="135">
        <f t="shared" si="79"/>
        <v>0</v>
      </c>
      <c r="AR172" s="135">
        <f t="shared" si="80"/>
        <v>0</v>
      </c>
      <c r="AS172" s="135">
        <f t="shared" si="68"/>
        <v>0</v>
      </c>
      <c r="AT172" s="163">
        <v>0</v>
      </c>
      <c r="AU172" s="136">
        <v>0</v>
      </c>
      <c r="AV172" s="136">
        <v>0</v>
      </c>
      <c r="AW172" s="136">
        <v>0</v>
      </c>
      <c r="AX172" s="136">
        <v>0</v>
      </c>
      <c r="AY172" s="136">
        <v>0</v>
      </c>
      <c r="AZ172" s="136">
        <v>0</v>
      </c>
      <c r="BA172" s="138">
        <v>0</v>
      </c>
      <c r="BB172" s="280">
        <f>Detailed!B171</f>
        <v>0</v>
      </c>
      <c r="BC172" s="297">
        <f>Detailed!C171</f>
        <v>0</v>
      </c>
      <c r="BD172" s="281">
        <f>Detailed!D171</f>
        <v>0</v>
      </c>
      <c r="BE172" s="282">
        <f>Detailed!E171</f>
        <v>0</v>
      </c>
      <c r="BF172" s="281">
        <f>Detailed!F171</f>
        <v>0</v>
      </c>
      <c r="BG172" s="263">
        <f>Detailed!G171</f>
        <v>0</v>
      </c>
      <c r="BH172" s="281">
        <f>Detailed!H171</f>
        <v>0</v>
      </c>
      <c r="BI172" s="282">
        <f>Detailed!I171</f>
        <v>0</v>
      </c>
      <c r="BJ172" s="281">
        <f>Detailed!J171</f>
        <v>0</v>
      </c>
      <c r="BK172" s="283">
        <f>Detailed!K171</f>
        <v>0</v>
      </c>
      <c r="BL172" s="266">
        <f>Detailed!L171</f>
        <v>0</v>
      </c>
      <c r="BM172" s="267">
        <f>Detailed!M171</f>
        <v>0</v>
      </c>
      <c r="BN172" s="264">
        <f>Detailed!N171</f>
        <v>0</v>
      </c>
      <c r="BO172" s="265">
        <f>Detailed!K171</f>
        <v>0</v>
      </c>
      <c r="BQ172" s="57"/>
      <c r="BS172" s="57"/>
      <c r="BU172" s="57"/>
      <c r="BW172" s="57"/>
      <c r="BY172" s="57"/>
      <c r="BZ172" s="11"/>
      <c r="CA172" s="57"/>
      <c r="CC172" s="57"/>
      <c r="CE172" s="57"/>
      <c r="CG172" s="57"/>
      <c r="CI172" s="57"/>
      <c r="CJ172" s="57"/>
      <c r="CK172" s="57"/>
      <c r="CL172" s="57"/>
      <c r="CM172" s="57"/>
      <c r="CN172" s="57"/>
      <c r="CO172" s="57"/>
      <c r="CP172" s="57"/>
      <c r="CQ172" s="57"/>
      <c r="CS172" s="57"/>
      <c r="CU172" s="57"/>
      <c r="CW172" s="57"/>
      <c r="CY172" s="57"/>
      <c r="DA172" s="57"/>
      <c r="DC172" s="57"/>
      <c r="DE172" s="57"/>
      <c r="DG172" s="57"/>
      <c r="DI172" s="57"/>
      <c r="DK172" s="57"/>
      <c r="DM172" s="57"/>
      <c r="DO172" s="57"/>
      <c r="DQ172" s="57"/>
      <c r="DS172" s="57"/>
      <c r="DU172" s="57"/>
      <c r="DW172" s="57"/>
      <c r="DY172" s="57"/>
      <c r="EA172" s="57"/>
      <c r="EC172" s="57"/>
      <c r="EE172" s="57"/>
      <c r="EG172" s="57"/>
      <c r="EI172" s="57"/>
      <c r="EK172" s="57"/>
      <c r="EM172" s="57"/>
      <c r="EO172" s="57"/>
      <c r="EQ172" s="57"/>
      <c r="ES172" s="57"/>
      <c r="EU172" s="57"/>
      <c r="EW172" s="57"/>
      <c r="EY172" s="57"/>
      <c r="FA172" s="57"/>
      <c r="FC172" s="57"/>
      <c r="FE172" s="57"/>
      <c r="FG172" s="57"/>
      <c r="FI172" s="57"/>
      <c r="FK172" s="57"/>
    </row>
    <row r="173" spans="1:167" ht="77.25" thickBot="1">
      <c r="A173" s="196" t="s">
        <v>539</v>
      </c>
      <c r="B173" s="197">
        <f>IF(D173+F173&gt;0,1,0)</f>
        <v>0</v>
      </c>
      <c r="C173" s="71">
        <f t="shared" si="69"/>
        <v>1</v>
      </c>
      <c r="D173" s="190">
        <v>0</v>
      </c>
      <c r="E173" s="191">
        <v>1</v>
      </c>
      <c r="F173" s="160">
        <v>0</v>
      </c>
      <c r="G173" s="136">
        <f t="shared" si="60"/>
        <v>0</v>
      </c>
      <c r="H173" s="160">
        <v>0</v>
      </c>
      <c r="I173" s="191">
        <v>1</v>
      </c>
      <c r="J173" s="160">
        <v>0</v>
      </c>
      <c r="K173" s="201">
        <v>1</v>
      </c>
      <c r="L173" s="245" t="s">
        <v>818</v>
      </c>
      <c r="M173" s="246">
        <v>0</v>
      </c>
      <c r="N173" s="192" t="s">
        <v>651</v>
      </c>
      <c r="O173" s="246">
        <v>0</v>
      </c>
      <c r="P173" s="166">
        <f t="shared" si="70"/>
        <v>0</v>
      </c>
      <c r="Q173" s="166">
        <f t="shared" si="71"/>
        <v>0</v>
      </c>
      <c r="R173" s="166">
        <f t="shared" si="72"/>
        <v>0</v>
      </c>
      <c r="S173" s="166">
        <f>IF(AND(P173=0,SUM(J173:K173)&gt;0),1,0)</f>
        <v>1</v>
      </c>
      <c r="T173" s="370">
        <f>IF(AND(S173=1,J173=1),1,0)</f>
        <v>0</v>
      </c>
      <c r="U173" s="370">
        <f t="shared" si="73"/>
        <v>0</v>
      </c>
      <c r="V173" s="370">
        <f t="shared" si="74"/>
        <v>1</v>
      </c>
      <c r="W173" s="370">
        <f t="shared" si="75"/>
        <v>0</v>
      </c>
      <c r="X173" s="166">
        <f t="shared" si="76"/>
        <v>1</v>
      </c>
      <c r="Y173" s="190">
        <v>0</v>
      </c>
      <c r="Z173" s="160">
        <v>0</v>
      </c>
      <c r="AA173" s="160">
        <v>0</v>
      </c>
      <c r="AB173" s="160">
        <v>0</v>
      </c>
      <c r="AC173" s="160">
        <v>0</v>
      </c>
      <c r="AD173" s="191">
        <v>1</v>
      </c>
      <c r="AE173" s="160">
        <v>0</v>
      </c>
      <c r="AF173" s="161">
        <v>0</v>
      </c>
      <c r="AG173" s="158"/>
      <c r="AH173" s="158"/>
      <c r="AI173" s="159">
        <v>0</v>
      </c>
      <c r="AJ173" s="135">
        <f t="shared" si="82"/>
        <v>0</v>
      </c>
      <c r="AK173" s="135">
        <f t="shared" si="81"/>
        <v>0</v>
      </c>
      <c r="AL173" s="135">
        <f t="shared" si="77"/>
        <v>0</v>
      </c>
      <c r="AM173" s="135">
        <f t="shared" si="65"/>
        <v>0</v>
      </c>
      <c r="AN173" s="135">
        <f t="shared" si="78"/>
        <v>0</v>
      </c>
      <c r="AO173" s="135">
        <f t="shared" si="83"/>
        <v>0</v>
      </c>
      <c r="AP173" s="135">
        <f t="shared" si="67"/>
        <v>0</v>
      </c>
      <c r="AQ173" s="135">
        <f t="shared" si="79"/>
        <v>0</v>
      </c>
      <c r="AR173" s="135">
        <f t="shared" si="80"/>
        <v>0</v>
      </c>
      <c r="AS173" s="135">
        <f t="shared" si="68"/>
        <v>0</v>
      </c>
      <c r="AT173" s="190">
        <v>0</v>
      </c>
      <c r="AU173" s="160">
        <v>0</v>
      </c>
      <c r="AV173" s="160">
        <v>0</v>
      </c>
      <c r="AW173" s="160">
        <v>0</v>
      </c>
      <c r="AX173" s="160">
        <v>0</v>
      </c>
      <c r="AY173" s="160">
        <v>0</v>
      </c>
      <c r="AZ173" s="160">
        <v>0</v>
      </c>
      <c r="BA173" s="161">
        <v>0</v>
      </c>
      <c r="BB173" s="292">
        <f>Detailed!B172</f>
        <v>0</v>
      </c>
      <c r="BC173" s="300">
        <f>Detailed!C172</f>
        <v>0</v>
      </c>
      <c r="BD173" s="293">
        <f>Detailed!D172</f>
        <v>0</v>
      </c>
      <c r="BE173" s="294">
        <f>Detailed!E172</f>
        <v>0</v>
      </c>
      <c r="BF173" s="293">
        <f>Detailed!F172</f>
        <v>0</v>
      </c>
      <c r="BG173" s="295">
        <f>Detailed!G172</f>
        <v>0</v>
      </c>
      <c r="BH173" s="293">
        <f>Detailed!H172</f>
        <v>0</v>
      </c>
      <c r="BI173" s="294">
        <f>Detailed!I172</f>
        <v>0</v>
      </c>
      <c r="BJ173" s="293">
        <f>Detailed!J172</f>
        <v>0</v>
      </c>
      <c r="BK173" s="296">
        <f>Detailed!K172</f>
        <v>0</v>
      </c>
      <c r="BL173" s="275">
        <f>Detailed!L172</f>
        <v>0</v>
      </c>
      <c r="BM173" s="276">
        <f>Detailed!M172</f>
        <v>0</v>
      </c>
      <c r="BN173" s="277">
        <f>Detailed!N172</f>
        <v>0</v>
      </c>
      <c r="BO173" s="278">
        <f>Detailed!K172</f>
        <v>0</v>
      </c>
      <c r="BQ173" s="57"/>
      <c r="BS173" s="57"/>
      <c r="BU173" s="57"/>
      <c r="BW173" s="57"/>
      <c r="BY173" s="57"/>
      <c r="BZ173" s="11"/>
      <c r="CA173" s="57"/>
      <c r="CC173" s="57"/>
      <c r="CE173" s="57"/>
      <c r="CG173" s="57"/>
      <c r="CI173" s="57"/>
      <c r="CJ173" s="57"/>
      <c r="CK173" s="57"/>
      <c r="CL173" s="57"/>
      <c r="CM173" s="57"/>
      <c r="CN173" s="57"/>
      <c r="CO173" s="57"/>
      <c r="CP173" s="57"/>
      <c r="CQ173" s="57"/>
      <c r="CS173" s="57"/>
      <c r="CU173" s="57"/>
      <c r="CW173" s="57"/>
      <c r="CY173" s="57"/>
      <c r="DA173" s="57"/>
      <c r="DC173" s="57"/>
      <c r="DE173" s="57"/>
      <c r="DG173" s="57"/>
      <c r="DI173" s="57"/>
      <c r="DK173" s="57"/>
      <c r="DM173" s="57"/>
      <c r="DO173" s="57"/>
      <c r="DQ173" s="57"/>
      <c r="DS173" s="57"/>
      <c r="DU173" s="57"/>
      <c r="DW173" s="57"/>
      <c r="DY173" s="57"/>
      <c r="EA173" s="57"/>
      <c r="EC173" s="57"/>
      <c r="EE173" s="57"/>
      <c r="EG173" s="57"/>
      <c r="EI173" s="57"/>
      <c r="EK173" s="57"/>
      <c r="EM173" s="57"/>
      <c r="EO173" s="57"/>
      <c r="EQ173" s="57"/>
      <c r="ES173" s="57"/>
      <c r="EU173" s="57"/>
      <c r="EW173" s="57"/>
      <c r="EY173" s="57"/>
      <c r="FA173" s="57"/>
      <c r="FC173" s="57"/>
      <c r="FE173" s="57"/>
      <c r="FG173" s="57"/>
      <c r="FI173" s="57"/>
      <c r="FK173" s="57"/>
    </row>
    <row r="174" spans="1:167" ht="15.75" thickBot="1">
      <c r="BD174" s="98"/>
      <c r="BE174" s="98"/>
      <c r="BF174" s="98"/>
      <c r="BG174" s="98"/>
      <c r="BH174" s="98"/>
      <c r="BI174" s="98"/>
      <c r="BJ174" s="98"/>
      <c r="BK174" s="98"/>
    </row>
    <row r="175" spans="1:167" ht="27" thickBot="1">
      <c r="A175" s="72" t="s">
        <v>672</v>
      </c>
      <c r="B175" s="109">
        <f t="shared" ref="B175:K175" si="84">SUM(B9:B173)</f>
        <v>127</v>
      </c>
      <c r="C175" s="109">
        <f t="shared" si="84"/>
        <v>137</v>
      </c>
      <c r="D175" s="109">
        <f t="shared" si="84"/>
        <v>93</v>
      </c>
      <c r="E175" s="109">
        <f t="shared" si="84"/>
        <v>40</v>
      </c>
      <c r="F175" s="109">
        <f t="shared" ref="F175:G175" si="85">SUM(F9:F173)</f>
        <v>57</v>
      </c>
      <c r="G175" s="109">
        <f t="shared" si="85"/>
        <v>23</v>
      </c>
      <c r="H175" s="109">
        <f t="shared" si="84"/>
        <v>62</v>
      </c>
      <c r="I175" s="109">
        <f t="shared" si="84"/>
        <v>112</v>
      </c>
      <c r="J175" s="109">
        <f t="shared" si="84"/>
        <v>120</v>
      </c>
      <c r="K175" s="109">
        <f t="shared" si="84"/>
        <v>80</v>
      </c>
      <c r="L175" s="73"/>
      <c r="M175" s="109">
        <f>SUM(M9:M173)</f>
        <v>43</v>
      </c>
      <c r="N175" s="73"/>
      <c r="O175" s="109">
        <f>SUM(O9:O173)</f>
        <v>10</v>
      </c>
      <c r="P175" s="109">
        <f>SUM(P9:P173)</f>
        <v>49</v>
      </c>
      <c r="Q175" s="109">
        <f t="shared" ref="Q175:R175" si="86">SUM(Q9:Q173)</f>
        <v>39</v>
      </c>
      <c r="R175" s="109">
        <f t="shared" si="86"/>
        <v>6</v>
      </c>
      <c r="S175" s="109">
        <f>SUM(S9:S173)</f>
        <v>85</v>
      </c>
      <c r="T175" s="371">
        <v>36</v>
      </c>
      <c r="U175" s="109">
        <f t="shared" ref="U175:W175" si="87">SUM(U9:U173)</f>
        <v>35</v>
      </c>
      <c r="V175" s="109">
        <f t="shared" si="87"/>
        <v>9</v>
      </c>
      <c r="W175" s="109">
        <f t="shared" si="87"/>
        <v>41</v>
      </c>
      <c r="X175" s="109">
        <f>SUM(X9:X173)</f>
        <v>50</v>
      </c>
      <c r="Y175" s="109">
        <f t="shared" ref="Y175:AF175" si="88">SUM(Y9:Y173)</f>
        <v>74</v>
      </c>
      <c r="Z175" s="109">
        <f t="shared" si="88"/>
        <v>36</v>
      </c>
      <c r="AA175" s="109">
        <f t="shared" si="88"/>
        <v>11</v>
      </c>
      <c r="AB175" s="109">
        <f t="shared" si="88"/>
        <v>18</v>
      </c>
      <c r="AC175" s="109">
        <f t="shared" si="88"/>
        <v>25</v>
      </c>
      <c r="AD175" s="109">
        <f t="shared" si="88"/>
        <v>39</v>
      </c>
      <c r="AE175" s="109">
        <f t="shared" si="88"/>
        <v>1</v>
      </c>
      <c r="AF175" s="109">
        <f t="shared" si="88"/>
        <v>32</v>
      </c>
      <c r="AG175" s="73"/>
      <c r="AH175" s="73"/>
      <c r="AI175" s="109">
        <f>SUM(AI9:AI173)</f>
        <v>10</v>
      </c>
      <c r="AJ175" s="109">
        <v>8</v>
      </c>
      <c r="AK175" s="109">
        <f t="shared" ref="AK175:AL175" si="89">SUM(AK9:AK173)</f>
        <v>8</v>
      </c>
      <c r="AL175" s="109">
        <f t="shared" si="89"/>
        <v>2</v>
      </c>
      <c r="AM175" s="109">
        <f>SUM(AM9:AM173)</f>
        <v>2</v>
      </c>
      <c r="AN175" s="109">
        <f>SUM(AN9:AN173)</f>
        <v>21</v>
      </c>
      <c r="AO175" s="109">
        <f>SUM(AO9:AO173)</f>
        <v>3</v>
      </c>
      <c r="AP175" s="109">
        <v>17</v>
      </c>
      <c r="AQ175" s="109">
        <f t="shared" ref="AQ175:AR175" si="90">SUM(AQ9:AQ173)</f>
        <v>15</v>
      </c>
      <c r="AR175" s="109">
        <f t="shared" si="90"/>
        <v>3</v>
      </c>
      <c r="AS175" s="109">
        <f>SUM(AS9:AS173)</f>
        <v>6</v>
      </c>
      <c r="AT175" s="109">
        <f t="shared" ref="AT175:BO175" si="91">SUM(AT9:AT173)</f>
        <v>23</v>
      </c>
      <c r="AU175" s="109">
        <f t="shared" si="91"/>
        <v>9</v>
      </c>
      <c r="AV175" s="109">
        <f t="shared" si="91"/>
        <v>4</v>
      </c>
      <c r="AW175" s="109">
        <f t="shared" si="91"/>
        <v>3</v>
      </c>
      <c r="AX175" s="109">
        <f t="shared" si="91"/>
        <v>5</v>
      </c>
      <c r="AY175" s="109">
        <f t="shared" si="91"/>
        <v>6</v>
      </c>
      <c r="AZ175" s="109">
        <f t="shared" si="91"/>
        <v>0</v>
      </c>
      <c r="BA175" s="109">
        <f t="shared" si="91"/>
        <v>10</v>
      </c>
      <c r="BB175" s="122">
        <f t="shared" si="91"/>
        <v>56709908.26706627</v>
      </c>
      <c r="BC175" s="122">
        <f t="shared" si="91"/>
        <v>3276978500.909091</v>
      </c>
      <c r="BD175" s="122">
        <f t="shared" si="91"/>
        <v>24792798.753246754</v>
      </c>
      <c r="BE175" s="122">
        <f t="shared" si="91"/>
        <v>53563713.63636364</v>
      </c>
      <c r="BF175" s="122">
        <f t="shared" si="91"/>
        <v>0</v>
      </c>
      <c r="BG175" s="123">
        <f t="shared" si="91"/>
        <v>0</v>
      </c>
      <c r="BH175" s="122">
        <f t="shared" si="91"/>
        <v>27119904.816849817</v>
      </c>
      <c r="BI175" s="122">
        <f t="shared" si="91"/>
        <v>3209064787.2727275</v>
      </c>
      <c r="BJ175" s="122">
        <f t="shared" si="91"/>
        <v>4797204.6969696973</v>
      </c>
      <c r="BK175" s="123">
        <f t="shared" si="91"/>
        <v>14350000</v>
      </c>
      <c r="BL175" s="124">
        <f t="shared" si="91"/>
        <v>51401523.535353541</v>
      </c>
      <c r="BM175" s="123">
        <f t="shared" si="91"/>
        <v>5454545.4545454541</v>
      </c>
      <c r="BN175" s="124">
        <f t="shared" si="91"/>
        <v>5668954.5454545459</v>
      </c>
      <c r="BO175" s="125">
        <f t="shared" si="91"/>
        <v>14350000</v>
      </c>
      <c r="BP175" s="301"/>
      <c r="BQ175" s="301"/>
    </row>
    <row r="176" spans="1:167">
      <c r="BE176" s="98"/>
      <c r="BF176" s="99"/>
      <c r="BG176" s="99"/>
      <c r="BH176" s="99"/>
      <c r="BI176" s="99"/>
      <c r="BJ176" s="99"/>
      <c r="BK176" s="99"/>
      <c r="BL176" s="121"/>
      <c r="BM176" s="99"/>
      <c r="BN176" s="121"/>
      <c r="BO176" s="99"/>
      <c r="BP176" s="99"/>
      <c r="BQ176" s="99"/>
      <c r="BR176" s="99"/>
    </row>
    <row r="177" spans="20:70">
      <c r="BE177" s="98"/>
      <c r="BF177" s="99"/>
      <c r="BG177" s="99"/>
      <c r="BH177" s="99"/>
      <c r="BI177" s="99"/>
      <c r="BJ177" s="99"/>
      <c r="BK177" s="99"/>
      <c r="BL177" s="121"/>
      <c r="BM177" s="99"/>
      <c r="BN177" s="121"/>
      <c r="BO177" s="99"/>
      <c r="BP177" s="99"/>
      <c r="BQ177" s="99"/>
      <c r="BR177" s="99"/>
    </row>
    <row r="178" spans="20:70">
      <c r="BE178" s="98"/>
      <c r="BF178" s="99"/>
      <c r="BG178" s="98"/>
      <c r="BH178" s="99"/>
      <c r="BI178" s="99"/>
      <c r="BJ178" s="99"/>
      <c r="BK178" s="99"/>
      <c r="BL178" s="121"/>
      <c r="BM178" s="99"/>
      <c r="BN178" s="121"/>
      <c r="BO178" s="99"/>
      <c r="BP178" s="99"/>
      <c r="BQ178" s="99"/>
      <c r="BR178" s="99"/>
    </row>
    <row r="179" spans="20:70">
      <c r="T179" s="374"/>
      <c r="BE179" s="98"/>
      <c r="BF179" s="99"/>
      <c r="BG179" s="99"/>
      <c r="BH179" s="99"/>
      <c r="BI179" s="99"/>
      <c r="BJ179" s="99"/>
      <c r="BK179" s="99"/>
      <c r="BL179" s="121"/>
      <c r="BM179" s="99"/>
      <c r="BN179" s="121"/>
      <c r="BO179" s="99"/>
      <c r="BP179" s="99"/>
      <c r="BQ179" s="99"/>
      <c r="BR179" s="99"/>
    </row>
    <row r="180" spans="20:70">
      <c r="T180" s="374"/>
      <c r="BE180" s="98"/>
      <c r="BF180" s="99"/>
      <c r="BG180" s="99"/>
      <c r="BH180" s="99"/>
      <c r="BI180" s="99"/>
      <c r="BJ180" s="99"/>
      <c r="BK180" s="99"/>
      <c r="BL180" s="121"/>
      <c r="BM180" s="99"/>
      <c r="BN180" s="121"/>
      <c r="BO180" s="99"/>
      <c r="BP180" s="99"/>
      <c r="BQ180" s="99"/>
      <c r="BR180" s="99"/>
    </row>
    <row r="181" spans="20:70">
      <c r="BE181" s="98"/>
      <c r="BF181" s="99"/>
      <c r="BG181" s="99"/>
      <c r="BH181" s="99"/>
      <c r="BI181" s="99"/>
      <c r="BJ181" s="99"/>
      <c r="BK181" s="99"/>
      <c r="BL181" s="121"/>
      <c r="BM181" s="99"/>
      <c r="BN181" s="121"/>
      <c r="BO181" s="99"/>
      <c r="BP181" s="99"/>
      <c r="BQ181" s="99"/>
      <c r="BR181" s="99"/>
    </row>
    <row r="182" spans="20:70">
      <c r="BE182" s="98"/>
      <c r="BF182" s="99"/>
      <c r="BG182" s="99"/>
      <c r="BH182" s="99"/>
      <c r="BI182" s="99"/>
      <c r="BJ182" s="99"/>
      <c r="BK182" s="99"/>
      <c r="BL182" s="121"/>
      <c r="BM182" s="99"/>
      <c r="BN182" s="121"/>
      <c r="BO182" s="99"/>
      <c r="BP182" s="99"/>
      <c r="BQ182" s="99"/>
      <c r="BR182" s="99"/>
    </row>
    <row r="183" spans="20:70">
      <c r="BE183" s="98"/>
      <c r="BF183" s="99"/>
      <c r="BG183" s="99"/>
      <c r="BH183" s="99"/>
      <c r="BI183" s="99"/>
      <c r="BJ183" s="99"/>
      <c r="BK183" s="99"/>
      <c r="BL183" s="121"/>
      <c r="BM183" s="99"/>
      <c r="BN183" s="121"/>
      <c r="BO183" s="99"/>
      <c r="BP183" s="99"/>
      <c r="BQ183" s="99"/>
      <c r="BR183" s="99"/>
    </row>
    <row r="184" spans="20:70">
      <c r="BE184" s="98"/>
      <c r="BF184" s="99"/>
      <c r="BG184" s="99"/>
      <c r="BH184" s="99"/>
      <c r="BI184" s="99"/>
      <c r="BJ184" s="99"/>
      <c r="BK184" s="99"/>
      <c r="BL184" s="121"/>
      <c r="BM184" s="99"/>
      <c r="BN184" s="121"/>
      <c r="BO184" s="99"/>
      <c r="BP184" s="99"/>
      <c r="BQ184" s="99"/>
      <c r="BR184" s="99"/>
    </row>
    <row r="185" spans="20:70">
      <c r="BE185" s="98"/>
      <c r="BF185" s="99"/>
      <c r="BG185" s="99"/>
      <c r="BH185" s="99"/>
      <c r="BI185" s="99"/>
      <c r="BJ185" s="99"/>
      <c r="BK185" s="99"/>
      <c r="BL185" s="121"/>
      <c r="BM185" s="99"/>
      <c r="BN185" s="121"/>
      <c r="BO185" s="99"/>
      <c r="BP185" s="99"/>
      <c r="BQ185" s="99"/>
      <c r="BR185" s="99"/>
    </row>
    <row r="186" spans="20:70">
      <c r="BE186" s="98"/>
      <c r="BF186" s="99"/>
      <c r="BG186" s="99"/>
      <c r="BH186" s="99"/>
      <c r="BI186" s="99"/>
      <c r="BJ186" s="99"/>
      <c r="BK186" s="99"/>
      <c r="BL186" s="121"/>
      <c r="BM186" s="99"/>
      <c r="BN186" s="121"/>
      <c r="BO186" s="99"/>
      <c r="BP186" s="99"/>
      <c r="BQ186" s="99"/>
      <c r="BR186" s="99"/>
    </row>
    <row r="187" spans="20:70">
      <c r="BE187" s="98"/>
      <c r="BF187" s="99"/>
      <c r="BG187" s="99"/>
      <c r="BH187" s="99"/>
      <c r="BI187" s="99"/>
      <c r="BJ187" s="99"/>
      <c r="BK187" s="99"/>
      <c r="BL187" s="121"/>
      <c r="BM187" s="99"/>
      <c r="BN187" s="121"/>
      <c r="BO187" s="99"/>
      <c r="BP187" s="99"/>
      <c r="BQ187" s="99"/>
      <c r="BR187" s="99"/>
    </row>
    <row r="188" spans="20:70">
      <c r="BE188" s="98"/>
      <c r="BF188" s="99"/>
      <c r="BG188" s="99"/>
      <c r="BH188" s="99"/>
      <c r="BI188" s="99"/>
      <c r="BJ188" s="99"/>
      <c r="BK188" s="99"/>
      <c r="BL188" s="121"/>
      <c r="BM188" s="99"/>
      <c r="BN188" s="121"/>
      <c r="BO188" s="99"/>
      <c r="BP188" s="99"/>
      <c r="BQ188" s="99"/>
      <c r="BR188" s="99"/>
    </row>
    <row r="189" spans="20:70">
      <c r="BE189" s="98"/>
      <c r="BF189" s="99"/>
      <c r="BG189" s="99"/>
      <c r="BH189" s="99"/>
      <c r="BI189" s="99"/>
      <c r="BJ189" s="99"/>
      <c r="BK189" s="99"/>
      <c r="BL189" s="121"/>
      <c r="BM189" s="99"/>
      <c r="BN189" s="121"/>
      <c r="BO189" s="99"/>
      <c r="BP189" s="99"/>
      <c r="BQ189" s="99"/>
      <c r="BR189" s="99"/>
    </row>
    <row r="190" spans="20:70">
      <c r="BE190" s="98"/>
      <c r="BF190" s="99"/>
      <c r="BG190" s="99"/>
      <c r="BH190" s="99"/>
      <c r="BI190" s="99"/>
      <c r="BJ190" s="99"/>
      <c r="BK190" s="99"/>
      <c r="BL190" s="121"/>
      <c r="BM190" s="99"/>
      <c r="BN190" s="121"/>
      <c r="BO190" s="99"/>
      <c r="BP190" s="99"/>
      <c r="BQ190" s="99"/>
      <c r="BR190" s="99"/>
    </row>
    <row r="191" spans="20:70">
      <c r="BE191" s="98"/>
      <c r="BF191" s="99"/>
      <c r="BG191" s="99"/>
      <c r="BH191" s="99"/>
      <c r="BI191" s="99"/>
      <c r="BJ191" s="99"/>
      <c r="BK191" s="99"/>
      <c r="BL191" s="121"/>
      <c r="BM191" s="99"/>
      <c r="BN191" s="121"/>
      <c r="BO191" s="99"/>
      <c r="BP191" s="99"/>
      <c r="BQ191" s="99"/>
      <c r="BR191" s="99"/>
    </row>
    <row r="192" spans="20:70">
      <c r="BE192" s="98"/>
      <c r="BF192" s="99"/>
      <c r="BG192" s="99"/>
      <c r="BH192" s="99"/>
      <c r="BI192" s="99"/>
      <c r="BJ192" s="99"/>
      <c r="BK192" s="99"/>
      <c r="BL192" s="121"/>
      <c r="BM192" s="99"/>
      <c r="BN192" s="121"/>
      <c r="BO192" s="99"/>
      <c r="BP192" s="99"/>
      <c r="BQ192" s="99"/>
      <c r="BR192" s="99"/>
    </row>
    <row r="193" spans="57:70">
      <c r="BE193" s="98"/>
      <c r="BF193" s="99"/>
      <c r="BG193" s="99"/>
      <c r="BH193" s="99"/>
      <c r="BI193" s="99"/>
      <c r="BJ193" s="99"/>
      <c r="BK193" s="99"/>
      <c r="BL193" s="121"/>
      <c r="BM193" s="99"/>
      <c r="BN193" s="121"/>
      <c r="BO193" s="99"/>
      <c r="BP193" s="99"/>
      <c r="BQ193" s="99"/>
      <c r="BR193" s="99"/>
    </row>
    <row r="194" spans="57:70">
      <c r="BE194" s="98"/>
      <c r="BF194" s="99"/>
      <c r="BG194" s="99"/>
      <c r="BH194" s="99"/>
      <c r="BI194" s="99"/>
      <c r="BJ194" s="99"/>
      <c r="BK194" s="99"/>
      <c r="BL194" s="121"/>
      <c r="BM194" s="99"/>
      <c r="BN194" s="121"/>
      <c r="BO194" s="99"/>
      <c r="BP194" s="99"/>
      <c r="BQ194" s="99"/>
      <c r="BR194" s="99"/>
    </row>
    <row r="195" spans="57:70">
      <c r="BE195" s="98"/>
      <c r="BF195" s="99"/>
      <c r="BG195" s="99"/>
      <c r="BH195" s="99"/>
      <c r="BI195" s="99"/>
      <c r="BJ195" s="99"/>
      <c r="BK195" s="99"/>
      <c r="BL195" s="121"/>
      <c r="BM195" s="99"/>
      <c r="BN195" s="121"/>
      <c r="BO195" s="99"/>
      <c r="BP195" s="99"/>
      <c r="BQ195" s="99"/>
      <c r="BR195" s="99"/>
    </row>
    <row r="196" spans="57:70">
      <c r="BE196" s="98"/>
      <c r="BF196" s="99"/>
      <c r="BG196" s="99"/>
      <c r="BH196" s="99"/>
      <c r="BI196" s="99"/>
      <c r="BJ196" s="99"/>
      <c r="BK196" s="99"/>
      <c r="BL196" s="121"/>
      <c r="BM196" s="99"/>
      <c r="BN196" s="121"/>
      <c r="BO196" s="99"/>
      <c r="BP196" s="99"/>
      <c r="BQ196" s="99"/>
      <c r="BR196" s="99"/>
    </row>
    <row r="197" spans="57:70">
      <c r="BE197" s="98"/>
      <c r="BF197" s="99"/>
      <c r="BG197" s="99"/>
      <c r="BH197" s="99"/>
      <c r="BI197" s="99"/>
      <c r="BJ197" s="99"/>
      <c r="BK197" s="99"/>
      <c r="BL197" s="121"/>
      <c r="BM197" s="99"/>
      <c r="BN197" s="121"/>
      <c r="BO197" s="99"/>
      <c r="BP197" s="99"/>
      <c r="BQ197" s="99"/>
      <c r="BR197" s="99"/>
    </row>
    <row r="198" spans="57:70">
      <c r="BE198" s="98"/>
      <c r="BF198" s="99"/>
      <c r="BG198" s="99"/>
      <c r="BH198" s="99"/>
      <c r="BI198" s="99"/>
      <c r="BJ198" s="99"/>
      <c r="BK198" s="99"/>
      <c r="BL198" s="121"/>
      <c r="BM198" s="99"/>
      <c r="BN198" s="121"/>
      <c r="BO198" s="99"/>
      <c r="BP198" s="99"/>
      <c r="BQ198" s="99"/>
      <c r="BR198" s="99"/>
    </row>
    <row r="199" spans="57:70">
      <c r="BE199" s="98"/>
      <c r="BF199" s="99"/>
      <c r="BG199" s="99"/>
      <c r="BH199" s="99"/>
      <c r="BI199" s="99"/>
      <c r="BJ199" s="99"/>
      <c r="BK199" s="99"/>
      <c r="BL199" s="121"/>
      <c r="BM199" s="99"/>
      <c r="BN199" s="121"/>
      <c r="BO199" s="99"/>
      <c r="BP199" s="99"/>
      <c r="BQ199" s="99"/>
      <c r="BR199" s="99"/>
    </row>
    <row r="200" spans="57:70">
      <c r="BE200" s="98"/>
      <c r="BF200" s="99"/>
      <c r="BG200" s="99"/>
      <c r="BH200" s="99"/>
      <c r="BI200" s="99"/>
      <c r="BJ200" s="99"/>
      <c r="BK200" s="99"/>
      <c r="BL200" s="121"/>
      <c r="BM200" s="99"/>
      <c r="BN200" s="121"/>
      <c r="BO200" s="99"/>
      <c r="BP200" s="99"/>
      <c r="BQ200" s="99"/>
      <c r="BR200" s="99"/>
    </row>
    <row r="201" spans="57:70">
      <c r="BE201" s="98"/>
      <c r="BF201" s="99"/>
      <c r="BG201" s="99"/>
      <c r="BH201" s="99"/>
      <c r="BI201" s="99"/>
      <c r="BJ201" s="99"/>
      <c r="BK201" s="99"/>
      <c r="BL201" s="121"/>
      <c r="BM201" s="99"/>
      <c r="BN201" s="121"/>
      <c r="BO201" s="99"/>
      <c r="BP201" s="99"/>
      <c r="BQ201" s="99"/>
      <c r="BR201" s="99"/>
    </row>
    <row r="202" spans="57:70">
      <c r="BE202" s="98"/>
      <c r="BF202" s="99"/>
      <c r="BG202" s="99"/>
      <c r="BH202" s="99"/>
      <c r="BI202" s="99"/>
      <c r="BJ202" s="99"/>
      <c r="BK202" s="99"/>
      <c r="BL202" s="121"/>
      <c r="BM202" s="99"/>
      <c r="BN202" s="121"/>
      <c r="BO202" s="99"/>
      <c r="BP202" s="99"/>
      <c r="BQ202" s="99"/>
      <c r="BR202" s="99"/>
    </row>
    <row r="203" spans="57:70">
      <c r="BE203" s="98"/>
      <c r="BF203" s="99"/>
      <c r="BG203" s="99"/>
      <c r="BH203" s="99"/>
      <c r="BI203" s="99"/>
      <c r="BJ203" s="99"/>
      <c r="BK203" s="99"/>
      <c r="BL203" s="121"/>
      <c r="BM203" s="99"/>
      <c r="BN203" s="121"/>
      <c r="BO203" s="99"/>
      <c r="BP203" s="99"/>
      <c r="BQ203" s="99"/>
      <c r="BR203" s="99"/>
    </row>
    <row r="204" spans="57:70">
      <c r="BE204" s="98"/>
      <c r="BF204" s="99"/>
      <c r="BG204" s="99"/>
      <c r="BH204" s="99"/>
      <c r="BI204" s="99"/>
      <c r="BJ204" s="99"/>
      <c r="BK204" s="99"/>
      <c r="BL204" s="121"/>
      <c r="BM204" s="99"/>
      <c r="BN204" s="121"/>
      <c r="BO204" s="99"/>
      <c r="BP204" s="99"/>
      <c r="BQ204" s="99"/>
      <c r="BR204" s="99"/>
    </row>
    <row r="205" spans="57:70">
      <c r="BE205" s="98"/>
      <c r="BF205" s="99"/>
      <c r="BG205" s="99"/>
      <c r="BH205" s="99"/>
      <c r="BI205" s="99"/>
      <c r="BJ205" s="99"/>
      <c r="BK205" s="99"/>
      <c r="BL205" s="121"/>
      <c r="BM205" s="99"/>
      <c r="BN205" s="121"/>
      <c r="BO205" s="99"/>
      <c r="BP205" s="99"/>
      <c r="BQ205" s="99"/>
      <c r="BR205" s="99"/>
    </row>
    <row r="206" spans="57:70">
      <c r="BE206" s="98"/>
      <c r="BF206" s="99"/>
      <c r="BG206" s="99"/>
      <c r="BH206" s="99"/>
      <c r="BI206" s="99"/>
      <c r="BJ206" s="99"/>
      <c r="BK206" s="99"/>
      <c r="BL206" s="121"/>
      <c r="BM206" s="99"/>
      <c r="BN206" s="121"/>
      <c r="BO206" s="99"/>
      <c r="BP206" s="99"/>
      <c r="BQ206" s="99"/>
      <c r="BR206" s="99"/>
    </row>
    <row r="207" spans="57:70">
      <c r="BE207" s="98"/>
      <c r="BF207" s="99"/>
      <c r="BG207" s="99"/>
      <c r="BH207" s="99"/>
      <c r="BI207" s="99"/>
      <c r="BJ207" s="99"/>
      <c r="BK207" s="99"/>
      <c r="BL207" s="121"/>
      <c r="BM207" s="99"/>
      <c r="BN207" s="121"/>
      <c r="BO207" s="99"/>
      <c r="BP207" s="99"/>
      <c r="BQ207" s="99"/>
      <c r="BR207" s="99"/>
    </row>
    <row r="208" spans="57:70">
      <c r="BE208" s="98"/>
      <c r="BF208" s="99"/>
      <c r="BG208" s="99"/>
      <c r="BH208" s="99"/>
      <c r="BI208" s="99"/>
      <c r="BJ208" s="99"/>
      <c r="BK208" s="99"/>
      <c r="BL208" s="121"/>
      <c r="BM208" s="99"/>
      <c r="BN208" s="121"/>
      <c r="BO208" s="99"/>
      <c r="BP208" s="99"/>
      <c r="BQ208" s="99"/>
      <c r="BR208" s="99"/>
    </row>
    <row r="209" spans="57:70">
      <c r="BE209" s="98"/>
      <c r="BF209" s="99"/>
      <c r="BG209" s="99"/>
      <c r="BH209" s="99"/>
      <c r="BI209" s="99"/>
      <c r="BJ209" s="99"/>
      <c r="BK209" s="99"/>
      <c r="BL209" s="121"/>
      <c r="BM209" s="99"/>
      <c r="BN209" s="121"/>
      <c r="BO209" s="99"/>
      <c r="BP209" s="99"/>
      <c r="BQ209" s="99"/>
      <c r="BR209" s="99"/>
    </row>
    <row r="210" spans="57:70">
      <c r="BE210" s="98"/>
      <c r="BF210" s="99"/>
      <c r="BG210" s="99"/>
      <c r="BH210" s="99"/>
      <c r="BI210" s="99"/>
      <c r="BJ210" s="99"/>
      <c r="BK210" s="99"/>
      <c r="BL210" s="121"/>
      <c r="BM210" s="99"/>
      <c r="BN210" s="121"/>
      <c r="BO210" s="99"/>
      <c r="BP210" s="99"/>
      <c r="BQ210" s="99"/>
      <c r="BR210" s="99"/>
    </row>
    <row r="211" spans="57:70">
      <c r="BE211" s="98"/>
      <c r="BF211" s="99"/>
      <c r="BG211" s="99"/>
      <c r="BH211" s="99"/>
      <c r="BI211" s="99"/>
      <c r="BJ211" s="99"/>
      <c r="BK211" s="99"/>
      <c r="BL211" s="121"/>
      <c r="BM211" s="99"/>
      <c r="BN211" s="121"/>
      <c r="BO211" s="99"/>
      <c r="BP211" s="99"/>
      <c r="BQ211" s="99"/>
      <c r="BR211" s="99"/>
    </row>
    <row r="212" spans="57:70">
      <c r="BE212" s="98"/>
      <c r="BF212" s="99"/>
      <c r="BG212" s="99"/>
      <c r="BH212" s="99"/>
      <c r="BI212" s="99"/>
      <c r="BJ212" s="99"/>
      <c r="BK212" s="99"/>
      <c r="BL212" s="121"/>
      <c r="BM212" s="99"/>
      <c r="BN212" s="121"/>
      <c r="BO212" s="99"/>
      <c r="BP212" s="99"/>
      <c r="BQ212" s="99"/>
      <c r="BR212" s="99"/>
    </row>
    <row r="213" spans="57:70">
      <c r="BE213" s="98"/>
      <c r="BF213" s="99"/>
      <c r="BG213" s="99"/>
      <c r="BH213" s="99"/>
      <c r="BI213" s="99"/>
      <c r="BJ213" s="99"/>
      <c r="BK213" s="99"/>
      <c r="BL213" s="121"/>
      <c r="BM213" s="99"/>
      <c r="BN213" s="121"/>
      <c r="BO213" s="99"/>
      <c r="BP213" s="99"/>
      <c r="BQ213" s="99"/>
      <c r="BR213" s="99"/>
    </row>
    <row r="214" spans="57:70">
      <c r="BE214" s="98"/>
      <c r="BF214" s="99"/>
      <c r="BG214" s="99"/>
      <c r="BH214" s="99"/>
      <c r="BI214" s="99"/>
      <c r="BJ214" s="99"/>
      <c r="BK214" s="99"/>
      <c r="BL214" s="121"/>
      <c r="BM214" s="99"/>
      <c r="BN214" s="121"/>
      <c r="BO214" s="99"/>
      <c r="BP214" s="99"/>
      <c r="BQ214" s="99"/>
      <c r="BR214" s="99"/>
    </row>
    <row r="215" spans="57:70">
      <c r="BE215" s="98"/>
      <c r="BF215" s="99"/>
      <c r="BG215" s="99"/>
      <c r="BH215" s="99"/>
      <c r="BI215" s="99"/>
      <c r="BJ215" s="99"/>
      <c r="BK215" s="99"/>
      <c r="BL215" s="121"/>
      <c r="BM215" s="99"/>
      <c r="BN215" s="121"/>
      <c r="BO215" s="99"/>
      <c r="BP215" s="99"/>
      <c r="BQ215" s="99"/>
      <c r="BR215" s="99"/>
    </row>
    <row r="216" spans="57:70">
      <c r="BE216" s="98"/>
      <c r="BF216" s="99"/>
      <c r="BG216" s="99"/>
      <c r="BH216" s="99"/>
      <c r="BI216" s="99"/>
      <c r="BJ216" s="99"/>
      <c r="BK216" s="99"/>
      <c r="BL216" s="121"/>
      <c r="BM216" s="99"/>
      <c r="BN216" s="121"/>
      <c r="BO216" s="99"/>
      <c r="BP216" s="99"/>
      <c r="BQ216" s="99"/>
      <c r="BR216" s="99"/>
    </row>
    <row r="217" spans="57:70">
      <c r="BE217" s="98"/>
      <c r="BF217" s="99"/>
      <c r="BG217" s="99"/>
      <c r="BH217" s="99"/>
      <c r="BI217" s="99"/>
      <c r="BJ217" s="99"/>
      <c r="BK217" s="99"/>
      <c r="BL217" s="121"/>
      <c r="BM217" s="99"/>
      <c r="BN217" s="121"/>
      <c r="BO217" s="99"/>
      <c r="BP217" s="99"/>
      <c r="BQ217" s="99"/>
      <c r="BR217" s="99"/>
    </row>
    <row r="218" spans="57:70">
      <c r="BE218" s="98"/>
      <c r="BF218" s="99"/>
      <c r="BG218" s="99"/>
      <c r="BH218" s="99"/>
      <c r="BI218" s="99"/>
      <c r="BJ218" s="99"/>
      <c r="BK218" s="99"/>
      <c r="BL218" s="121"/>
      <c r="BM218" s="99"/>
      <c r="BN218" s="121"/>
      <c r="BO218" s="99"/>
      <c r="BP218" s="99"/>
      <c r="BQ218" s="99"/>
      <c r="BR218" s="99"/>
    </row>
    <row r="219" spans="57:70">
      <c r="BE219" s="98"/>
      <c r="BF219" s="99"/>
      <c r="BG219" s="99"/>
      <c r="BH219" s="99"/>
      <c r="BI219" s="99"/>
      <c r="BJ219" s="99"/>
      <c r="BK219" s="99"/>
      <c r="BL219" s="121"/>
      <c r="BM219" s="99"/>
      <c r="BN219" s="121"/>
      <c r="BO219" s="99"/>
      <c r="BP219" s="99"/>
      <c r="BQ219" s="99"/>
      <c r="BR219" s="99"/>
    </row>
    <row r="220" spans="57:70">
      <c r="BE220" s="98"/>
      <c r="BF220" s="99"/>
      <c r="BG220" s="99"/>
      <c r="BH220" s="99"/>
      <c r="BI220" s="99"/>
      <c r="BJ220" s="99"/>
      <c r="BK220" s="99"/>
      <c r="BL220" s="121"/>
      <c r="BM220" s="99"/>
      <c r="BN220" s="121"/>
      <c r="BO220" s="99"/>
      <c r="BP220" s="99"/>
      <c r="BQ220" s="99"/>
      <c r="BR220" s="99"/>
    </row>
    <row r="221" spans="57:70">
      <c r="BE221" s="98"/>
      <c r="BF221" s="99"/>
      <c r="BG221" s="99"/>
      <c r="BH221" s="99"/>
      <c r="BI221" s="99"/>
      <c r="BJ221" s="99"/>
      <c r="BK221" s="99"/>
      <c r="BL221" s="121"/>
      <c r="BM221" s="99"/>
      <c r="BN221" s="121"/>
      <c r="BO221" s="99"/>
      <c r="BP221" s="99"/>
      <c r="BQ221" s="99"/>
      <c r="BR221" s="99"/>
    </row>
    <row r="222" spans="57:70">
      <c r="BE222" s="98"/>
      <c r="BF222" s="99"/>
      <c r="BG222" s="99"/>
      <c r="BH222" s="99"/>
      <c r="BI222" s="99"/>
      <c r="BJ222" s="99"/>
      <c r="BK222" s="99"/>
      <c r="BL222" s="121"/>
      <c r="BM222" s="99"/>
      <c r="BN222" s="121"/>
      <c r="BO222" s="99"/>
      <c r="BP222" s="99"/>
      <c r="BQ222" s="99"/>
      <c r="BR222" s="99"/>
    </row>
    <row r="223" spans="57:70">
      <c r="BE223" s="98"/>
      <c r="BF223" s="99"/>
      <c r="BG223" s="99"/>
      <c r="BH223" s="99"/>
      <c r="BI223" s="99"/>
      <c r="BJ223" s="99"/>
      <c r="BK223" s="99"/>
      <c r="BL223" s="121"/>
      <c r="BM223" s="99"/>
      <c r="BN223" s="121"/>
      <c r="BO223" s="99"/>
      <c r="BP223" s="99"/>
      <c r="BQ223" s="99"/>
      <c r="BR223" s="99"/>
    </row>
    <row r="224" spans="57:70">
      <c r="BE224" s="98"/>
      <c r="BF224" s="99"/>
      <c r="BG224" s="99"/>
      <c r="BH224" s="99"/>
      <c r="BI224" s="99"/>
      <c r="BJ224" s="99"/>
      <c r="BK224" s="99"/>
      <c r="BL224" s="121"/>
      <c r="BM224" s="99"/>
      <c r="BN224" s="121"/>
      <c r="BO224" s="99"/>
      <c r="BP224" s="99"/>
      <c r="BQ224" s="99"/>
      <c r="BR224" s="99"/>
    </row>
    <row r="225" spans="57:70">
      <c r="BE225" s="98"/>
      <c r="BF225" s="99"/>
      <c r="BG225" s="99"/>
      <c r="BH225" s="99"/>
      <c r="BI225" s="99"/>
      <c r="BJ225" s="99"/>
      <c r="BK225" s="99"/>
      <c r="BL225" s="121"/>
      <c r="BM225" s="99"/>
      <c r="BN225" s="121"/>
      <c r="BO225" s="99"/>
      <c r="BP225" s="99"/>
      <c r="BQ225" s="99"/>
      <c r="BR225" s="99"/>
    </row>
    <row r="226" spans="57:70">
      <c r="BE226" s="98"/>
      <c r="BF226" s="99"/>
      <c r="BG226" s="99"/>
      <c r="BH226" s="99"/>
      <c r="BI226" s="99"/>
      <c r="BJ226" s="99"/>
      <c r="BK226" s="99"/>
      <c r="BL226" s="121"/>
      <c r="BM226" s="99"/>
      <c r="BN226" s="121"/>
      <c r="BO226" s="99"/>
      <c r="BP226" s="99"/>
      <c r="BQ226" s="99"/>
      <c r="BR226" s="99"/>
    </row>
    <row r="227" spans="57:70">
      <c r="BE227" s="98"/>
      <c r="BF227" s="99"/>
      <c r="BG227" s="99"/>
      <c r="BH227" s="99"/>
      <c r="BI227" s="99"/>
      <c r="BJ227" s="99"/>
      <c r="BK227" s="99"/>
      <c r="BL227" s="121"/>
      <c r="BM227" s="99"/>
      <c r="BN227" s="121"/>
      <c r="BO227" s="99"/>
      <c r="BP227" s="99"/>
      <c r="BQ227" s="99"/>
      <c r="BR227" s="99"/>
    </row>
    <row r="228" spans="57:70">
      <c r="BE228" s="98"/>
      <c r="BF228" s="99"/>
      <c r="BG228" s="99"/>
      <c r="BH228" s="99"/>
      <c r="BI228" s="99"/>
      <c r="BJ228" s="99"/>
      <c r="BK228" s="99"/>
      <c r="BL228" s="121"/>
      <c r="BM228" s="99"/>
      <c r="BN228" s="121"/>
      <c r="BO228" s="99"/>
      <c r="BP228" s="99"/>
      <c r="BQ228" s="99"/>
      <c r="BR228" s="99"/>
    </row>
    <row r="229" spans="57:70">
      <c r="BE229" s="98"/>
      <c r="BF229" s="99"/>
      <c r="BG229" s="99"/>
      <c r="BH229" s="99"/>
      <c r="BI229" s="99"/>
      <c r="BJ229" s="99"/>
      <c r="BK229" s="99"/>
      <c r="BL229" s="121"/>
      <c r="BM229" s="99"/>
      <c r="BN229" s="121"/>
      <c r="BO229" s="99"/>
      <c r="BP229" s="99"/>
      <c r="BQ229" s="99"/>
      <c r="BR229" s="99"/>
    </row>
    <row r="230" spans="57:70">
      <c r="BE230" s="98"/>
      <c r="BF230" s="99"/>
      <c r="BG230" s="99"/>
      <c r="BH230" s="99"/>
      <c r="BI230" s="99"/>
      <c r="BJ230" s="99"/>
      <c r="BK230" s="99"/>
      <c r="BL230" s="121"/>
      <c r="BM230" s="99"/>
      <c r="BN230" s="121"/>
      <c r="BO230" s="99"/>
      <c r="BP230" s="99"/>
      <c r="BQ230" s="99"/>
      <c r="BR230" s="99"/>
    </row>
    <row r="231" spans="57:70">
      <c r="BE231" s="98"/>
      <c r="BF231" s="99"/>
      <c r="BG231" s="99"/>
      <c r="BH231" s="99"/>
      <c r="BI231" s="99"/>
      <c r="BJ231" s="99"/>
      <c r="BK231" s="99"/>
      <c r="BL231" s="121"/>
      <c r="BM231" s="99"/>
      <c r="BN231" s="121"/>
      <c r="BO231" s="99"/>
      <c r="BP231" s="99"/>
      <c r="BQ231" s="99"/>
      <c r="BR231" s="99"/>
    </row>
    <row r="232" spans="57:70">
      <c r="BE232" s="98"/>
      <c r="BF232" s="99"/>
      <c r="BG232" s="99"/>
      <c r="BH232" s="99"/>
      <c r="BI232" s="99"/>
      <c r="BJ232" s="99"/>
      <c r="BK232" s="99"/>
      <c r="BL232" s="121"/>
      <c r="BM232" s="99"/>
      <c r="BN232" s="121"/>
      <c r="BO232" s="99"/>
      <c r="BP232" s="99"/>
      <c r="BQ232" s="99"/>
      <c r="BR232" s="99"/>
    </row>
    <row r="233" spans="57:70">
      <c r="BE233" s="98"/>
      <c r="BF233" s="99"/>
      <c r="BG233" s="99"/>
      <c r="BH233" s="99"/>
      <c r="BI233" s="99"/>
      <c r="BJ233" s="99"/>
      <c r="BK233" s="99"/>
      <c r="BL233" s="121"/>
      <c r="BM233" s="99"/>
      <c r="BN233" s="121"/>
      <c r="BO233" s="99"/>
      <c r="BP233" s="99"/>
      <c r="BQ233" s="99"/>
      <c r="BR233" s="99"/>
    </row>
    <row r="234" spans="57:70">
      <c r="BE234" s="98"/>
      <c r="BF234" s="99"/>
      <c r="BG234" s="99"/>
      <c r="BH234" s="99"/>
      <c r="BI234" s="99"/>
      <c r="BJ234" s="99"/>
      <c r="BK234" s="99"/>
      <c r="BL234" s="121"/>
      <c r="BM234" s="99"/>
      <c r="BN234" s="121"/>
      <c r="BO234" s="99"/>
      <c r="BP234" s="99"/>
      <c r="BQ234" s="99"/>
      <c r="BR234" s="99"/>
    </row>
    <row r="235" spans="57:70">
      <c r="BE235" s="98"/>
      <c r="BF235" s="99"/>
      <c r="BG235" s="99"/>
      <c r="BH235" s="99"/>
      <c r="BI235" s="99"/>
      <c r="BJ235" s="99"/>
      <c r="BK235" s="99"/>
      <c r="BL235" s="121"/>
      <c r="BM235" s="99"/>
      <c r="BN235" s="121"/>
      <c r="BO235" s="99"/>
      <c r="BP235" s="99"/>
      <c r="BQ235" s="99"/>
      <c r="BR235" s="99"/>
    </row>
    <row r="236" spans="57:70">
      <c r="BE236" s="98"/>
      <c r="BF236" s="99"/>
      <c r="BG236" s="99"/>
      <c r="BH236" s="99"/>
      <c r="BI236" s="99"/>
      <c r="BJ236" s="99"/>
      <c r="BK236" s="99"/>
      <c r="BL236" s="121"/>
      <c r="BM236" s="99"/>
      <c r="BN236" s="121"/>
      <c r="BO236" s="99"/>
      <c r="BP236" s="99"/>
      <c r="BQ236" s="99"/>
      <c r="BR236" s="99"/>
    </row>
    <row r="237" spans="57:70">
      <c r="BE237" s="98"/>
      <c r="BF237" s="99"/>
      <c r="BG237" s="99"/>
      <c r="BH237" s="99"/>
      <c r="BI237" s="99"/>
      <c r="BJ237" s="99"/>
      <c r="BK237" s="99"/>
      <c r="BL237" s="121"/>
      <c r="BM237" s="99"/>
      <c r="BN237" s="121"/>
      <c r="BO237" s="99"/>
      <c r="BP237" s="99"/>
      <c r="BQ237" s="99"/>
      <c r="BR237" s="99"/>
    </row>
    <row r="238" spans="57:70">
      <c r="BE238" s="98"/>
      <c r="BF238" s="99"/>
      <c r="BG238" s="99"/>
      <c r="BH238" s="99"/>
      <c r="BI238" s="99"/>
      <c r="BJ238" s="99"/>
      <c r="BK238" s="99"/>
      <c r="BL238" s="121"/>
      <c r="BM238" s="99"/>
      <c r="BN238" s="121"/>
      <c r="BO238" s="99"/>
      <c r="BP238" s="99"/>
      <c r="BQ238" s="99"/>
      <c r="BR238" s="99"/>
    </row>
    <row r="239" spans="57:70">
      <c r="BE239" s="98"/>
      <c r="BF239" s="99"/>
      <c r="BG239" s="99"/>
      <c r="BH239" s="99"/>
      <c r="BI239" s="99"/>
      <c r="BJ239" s="99"/>
      <c r="BK239" s="99"/>
      <c r="BL239" s="121"/>
      <c r="BM239" s="99"/>
      <c r="BN239" s="121"/>
      <c r="BO239" s="99"/>
      <c r="BP239" s="99"/>
      <c r="BQ239" s="99"/>
      <c r="BR239" s="99"/>
    </row>
    <row r="240" spans="57:70">
      <c r="BE240" s="98"/>
      <c r="BF240" s="99"/>
      <c r="BG240" s="99"/>
      <c r="BH240" s="99"/>
      <c r="BI240" s="99"/>
      <c r="BJ240" s="99"/>
      <c r="BK240" s="99"/>
      <c r="BL240" s="121"/>
      <c r="BM240" s="99"/>
      <c r="BN240" s="121"/>
      <c r="BO240" s="99"/>
      <c r="BP240" s="99"/>
      <c r="BQ240" s="99"/>
      <c r="BR240" s="99"/>
    </row>
    <row r="241" spans="57:70">
      <c r="BE241" s="98"/>
      <c r="BF241" s="99"/>
      <c r="BG241" s="99"/>
      <c r="BH241" s="99"/>
      <c r="BI241" s="99"/>
      <c r="BJ241" s="99"/>
      <c r="BK241" s="99"/>
      <c r="BL241" s="121"/>
      <c r="BM241" s="99"/>
      <c r="BN241" s="121"/>
      <c r="BO241" s="99"/>
      <c r="BP241" s="99"/>
      <c r="BQ241" s="99"/>
      <c r="BR241" s="99"/>
    </row>
    <row r="242" spans="57:70">
      <c r="BE242" s="98"/>
      <c r="BF242" s="99"/>
      <c r="BG242" s="99"/>
      <c r="BH242" s="99"/>
      <c r="BI242" s="99"/>
      <c r="BJ242" s="99"/>
      <c r="BK242" s="99"/>
      <c r="BL242" s="121"/>
      <c r="BM242" s="99"/>
      <c r="BN242" s="121"/>
      <c r="BO242" s="99"/>
      <c r="BP242" s="99"/>
      <c r="BQ242" s="99"/>
      <c r="BR242" s="99"/>
    </row>
    <row r="243" spans="57:70">
      <c r="BE243" s="98"/>
      <c r="BF243" s="99"/>
      <c r="BG243" s="99"/>
      <c r="BH243" s="99"/>
      <c r="BI243" s="99"/>
      <c r="BJ243" s="99"/>
      <c r="BK243" s="99"/>
      <c r="BL243" s="121"/>
      <c r="BM243" s="99"/>
      <c r="BN243" s="121"/>
      <c r="BO243" s="99"/>
      <c r="BP243" s="99"/>
      <c r="BQ243" s="99"/>
      <c r="BR243" s="99"/>
    </row>
    <row r="244" spans="57:70">
      <c r="BE244" s="98"/>
      <c r="BF244" s="99"/>
      <c r="BG244" s="99"/>
      <c r="BH244" s="99"/>
      <c r="BI244" s="99"/>
      <c r="BJ244" s="99"/>
      <c r="BK244" s="99"/>
      <c r="BL244" s="121"/>
      <c r="BM244" s="99"/>
      <c r="BN244" s="121"/>
      <c r="BO244" s="99"/>
      <c r="BP244" s="99"/>
      <c r="BQ244" s="99"/>
      <c r="BR244" s="99"/>
    </row>
    <row r="245" spans="57:70">
      <c r="BE245" s="98"/>
      <c r="BF245" s="99"/>
      <c r="BG245" s="99"/>
      <c r="BH245" s="99"/>
      <c r="BI245" s="99"/>
      <c r="BJ245" s="99"/>
      <c r="BK245" s="99"/>
      <c r="BL245" s="121"/>
      <c r="BM245" s="99"/>
      <c r="BN245" s="121"/>
      <c r="BO245" s="99"/>
      <c r="BP245" s="99"/>
      <c r="BQ245" s="99"/>
      <c r="BR245" s="99"/>
    </row>
    <row r="246" spans="57:70">
      <c r="BE246" s="98"/>
      <c r="BF246" s="99"/>
      <c r="BG246" s="99"/>
      <c r="BH246" s="99"/>
      <c r="BI246" s="99"/>
      <c r="BJ246" s="99"/>
      <c r="BK246" s="99"/>
      <c r="BL246" s="121"/>
      <c r="BM246" s="99"/>
      <c r="BN246" s="121"/>
      <c r="BO246" s="99"/>
      <c r="BP246" s="99"/>
      <c r="BQ246" s="99"/>
      <c r="BR246" s="99"/>
    </row>
    <row r="247" spans="57:70">
      <c r="BE247" s="98"/>
      <c r="BF247" s="99"/>
      <c r="BG247" s="99"/>
      <c r="BH247" s="99"/>
      <c r="BI247" s="99"/>
      <c r="BJ247" s="99"/>
      <c r="BK247" s="99"/>
      <c r="BL247" s="121"/>
      <c r="BM247" s="99"/>
      <c r="BN247" s="121"/>
      <c r="BO247" s="99"/>
      <c r="BP247" s="99"/>
      <c r="BQ247" s="99"/>
      <c r="BR247" s="99"/>
    </row>
    <row r="248" spans="57:70">
      <c r="BE248" s="98"/>
      <c r="BF248" s="99"/>
      <c r="BG248" s="99"/>
      <c r="BH248" s="99"/>
      <c r="BI248" s="99"/>
      <c r="BJ248" s="99"/>
      <c r="BK248" s="99"/>
      <c r="BL248" s="121"/>
      <c r="BM248" s="99"/>
      <c r="BN248" s="121"/>
      <c r="BO248" s="99"/>
      <c r="BP248" s="99"/>
      <c r="BQ248" s="99"/>
      <c r="BR248" s="99"/>
    </row>
    <row r="249" spans="57:70">
      <c r="BE249" s="98"/>
      <c r="BF249" s="99"/>
      <c r="BG249" s="99"/>
      <c r="BH249" s="99"/>
      <c r="BI249" s="99"/>
      <c r="BJ249" s="99"/>
      <c r="BK249" s="99"/>
      <c r="BL249" s="121"/>
      <c r="BM249" s="99"/>
      <c r="BN249" s="121"/>
      <c r="BO249" s="99"/>
      <c r="BP249" s="99"/>
      <c r="BQ249" s="99"/>
      <c r="BR249" s="99"/>
    </row>
    <row r="250" spans="57:70">
      <c r="BE250" s="98"/>
      <c r="BF250" s="99"/>
      <c r="BG250" s="99"/>
      <c r="BH250" s="99"/>
      <c r="BI250" s="99"/>
      <c r="BJ250" s="99"/>
      <c r="BK250" s="99"/>
      <c r="BL250" s="121"/>
      <c r="BM250" s="99"/>
      <c r="BN250" s="121"/>
      <c r="BO250" s="99"/>
      <c r="BP250" s="99"/>
      <c r="BQ250" s="99"/>
      <c r="BR250" s="99"/>
    </row>
    <row r="251" spans="57:70">
      <c r="BE251" s="98"/>
      <c r="BF251" s="99"/>
      <c r="BG251" s="99"/>
      <c r="BH251" s="99"/>
      <c r="BI251" s="99"/>
      <c r="BJ251" s="99"/>
      <c r="BK251" s="99"/>
      <c r="BL251" s="121"/>
      <c r="BM251" s="99"/>
      <c r="BN251" s="121"/>
      <c r="BO251" s="99"/>
      <c r="BP251" s="99"/>
      <c r="BQ251" s="99"/>
      <c r="BR251" s="99"/>
    </row>
    <row r="252" spans="57:70">
      <c r="BE252" s="98"/>
      <c r="BF252" s="99"/>
      <c r="BG252" s="99"/>
      <c r="BH252" s="99"/>
      <c r="BI252" s="99"/>
      <c r="BJ252" s="99"/>
      <c r="BK252" s="99"/>
      <c r="BL252" s="121"/>
      <c r="BM252" s="99"/>
      <c r="BN252" s="121"/>
      <c r="BO252" s="99"/>
      <c r="BP252" s="99"/>
      <c r="BQ252" s="99"/>
      <c r="BR252" s="99"/>
    </row>
    <row r="253" spans="57:70">
      <c r="BE253" s="98"/>
      <c r="BF253" s="99"/>
      <c r="BG253" s="99"/>
      <c r="BH253" s="99"/>
      <c r="BI253" s="99"/>
      <c r="BJ253" s="99"/>
      <c r="BK253" s="99"/>
      <c r="BL253" s="121"/>
      <c r="BM253" s="99"/>
      <c r="BN253" s="121"/>
      <c r="BO253" s="99"/>
      <c r="BP253" s="99"/>
      <c r="BQ253" s="99"/>
      <c r="BR253" s="99"/>
    </row>
    <row r="254" spans="57:70">
      <c r="BE254" s="98"/>
      <c r="BF254" s="99"/>
      <c r="BG254" s="99"/>
      <c r="BH254" s="99"/>
      <c r="BI254" s="99"/>
      <c r="BJ254" s="99"/>
      <c r="BK254" s="99"/>
      <c r="BL254" s="121"/>
      <c r="BM254" s="99"/>
      <c r="BN254" s="121"/>
      <c r="BO254" s="99"/>
      <c r="BP254" s="99"/>
      <c r="BQ254" s="99"/>
      <c r="BR254" s="99"/>
    </row>
    <row r="255" spans="57:70">
      <c r="BE255" s="98"/>
      <c r="BF255" s="99"/>
      <c r="BG255" s="99"/>
      <c r="BH255" s="99"/>
      <c r="BI255" s="99"/>
      <c r="BJ255" s="99"/>
      <c r="BK255" s="99"/>
      <c r="BL255" s="121"/>
      <c r="BM255" s="99"/>
      <c r="BN255" s="121"/>
      <c r="BO255" s="99"/>
      <c r="BP255" s="99"/>
      <c r="BQ255" s="99"/>
      <c r="BR255" s="99"/>
    </row>
    <row r="256" spans="57:70">
      <c r="BE256" s="98"/>
      <c r="BF256" s="99"/>
      <c r="BG256" s="99"/>
      <c r="BH256" s="99"/>
      <c r="BI256" s="99"/>
      <c r="BJ256" s="99"/>
      <c r="BK256" s="99"/>
      <c r="BL256" s="121"/>
      <c r="BM256" s="99"/>
      <c r="BN256" s="121"/>
      <c r="BO256" s="99"/>
      <c r="BP256" s="99"/>
      <c r="BQ256" s="99"/>
      <c r="BR256" s="99"/>
    </row>
    <row r="257" spans="57:70">
      <c r="BE257" s="98"/>
      <c r="BF257" s="99"/>
      <c r="BG257" s="99"/>
      <c r="BH257" s="99"/>
      <c r="BI257" s="99"/>
      <c r="BJ257" s="99"/>
      <c r="BK257" s="99"/>
      <c r="BL257" s="121"/>
      <c r="BM257" s="99"/>
      <c r="BN257" s="121"/>
      <c r="BO257" s="99"/>
      <c r="BP257" s="99"/>
      <c r="BQ257" s="99"/>
      <c r="BR257" s="99"/>
    </row>
    <row r="258" spans="57:70">
      <c r="BE258" s="98"/>
      <c r="BF258" s="99"/>
      <c r="BG258" s="99"/>
      <c r="BH258" s="99"/>
      <c r="BI258" s="99"/>
      <c r="BJ258" s="99"/>
      <c r="BK258" s="99"/>
      <c r="BL258" s="121"/>
      <c r="BM258" s="99"/>
      <c r="BN258" s="121"/>
      <c r="BO258" s="99"/>
      <c r="BP258" s="99"/>
      <c r="BQ258" s="99"/>
      <c r="BR258" s="99"/>
    </row>
    <row r="259" spans="57:70">
      <c r="BE259" s="98"/>
      <c r="BF259" s="99"/>
      <c r="BG259" s="99"/>
      <c r="BH259" s="99"/>
      <c r="BI259" s="99"/>
      <c r="BJ259" s="99"/>
      <c r="BK259" s="99"/>
      <c r="BL259" s="121"/>
      <c r="BM259" s="99"/>
      <c r="BN259" s="121"/>
      <c r="BO259" s="99"/>
      <c r="BP259" s="99"/>
      <c r="BQ259" s="99"/>
      <c r="BR259" s="99"/>
    </row>
    <row r="260" spans="57:70">
      <c r="BE260" s="98"/>
      <c r="BF260" s="99"/>
      <c r="BG260" s="99"/>
      <c r="BH260" s="99"/>
      <c r="BI260" s="99"/>
      <c r="BJ260" s="99"/>
      <c r="BK260" s="99"/>
      <c r="BL260" s="121"/>
      <c r="BM260" s="99"/>
      <c r="BN260" s="121"/>
      <c r="BO260" s="99"/>
      <c r="BP260" s="99"/>
      <c r="BQ260" s="99"/>
      <c r="BR260" s="99"/>
    </row>
    <row r="261" spans="57:70">
      <c r="BE261" s="98"/>
      <c r="BF261" s="99"/>
      <c r="BG261" s="99"/>
      <c r="BH261" s="99"/>
      <c r="BI261" s="99"/>
      <c r="BJ261" s="99"/>
      <c r="BK261" s="99"/>
      <c r="BL261" s="121"/>
      <c r="BM261" s="99"/>
      <c r="BN261" s="121"/>
      <c r="BO261" s="99"/>
      <c r="BP261" s="99"/>
      <c r="BQ261" s="99"/>
      <c r="BR261" s="99"/>
    </row>
    <row r="262" spans="57:70">
      <c r="BE262" s="98"/>
      <c r="BF262" s="99"/>
      <c r="BG262" s="99"/>
      <c r="BH262" s="99"/>
      <c r="BI262" s="99"/>
      <c r="BJ262" s="99"/>
      <c r="BK262" s="99"/>
      <c r="BL262" s="121"/>
      <c r="BM262" s="99"/>
      <c r="BN262" s="121"/>
      <c r="BO262" s="99"/>
      <c r="BP262" s="99"/>
      <c r="BQ262" s="99"/>
      <c r="BR262" s="99"/>
    </row>
    <row r="263" spans="57:70">
      <c r="BE263" s="98"/>
      <c r="BF263" s="99"/>
      <c r="BG263" s="99"/>
      <c r="BH263" s="99"/>
      <c r="BI263" s="99"/>
      <c r="BJ263" s="99"/>
      <c r="BK263" s="99"/>
      <c r="BL263" s="121"/>
      <c r="BM263" s="99"/>
      <c r="BN263" s="121"/>
      <c r="BO263" s="99"/>
      <c r="BP263" s="99"/>
      <c r="BQ263" s="99"/>
      <c r="BR263" s="99"/>
    </row>
    <row r="264" spans="57:70">
      <c r="BE264" s="98"/>
      <c r="BF264" s="99"/>
      <c r="BG264" s="99"/>
      <c r="BH264" s="99"/>
      <c r="BI264" s="99"/>
      <c r="BJ264" s="99"/>
      <c r="BK264" s="99"/>
      <c r="BL264" s="121"/>
      <c r="BM264" s="99"/>
      <c r="BN264" s="121"/>
      <c r="BO264" s="99"/>
      <c r="BP264" s="99"/>
      <c r="BQ264" s="99"/>
      <c r="BR264" s="99"/>
    </row>
    <row r="265" spans="57:70">
      <c r="BE265" s="98"/>
      <c r="BF265" s="99"/>
      <c r="BG265" s="99"/>
      <c r="BH265" s="99"/>
      <c r="BI265" s="99"/>
      <c r="BJ265" s="99"/>
      <c r="BK265" s="99"/>
      <c r="BL265" s="121"/>
      <c r="BM265" s="99"/>
      <c r="BN265" s="121"/>
      <c r="BO265" s="99"/>
      <c r="BP265" s="99"/>
      <c r="BQ265" s="99"/>
      <c r="BR265" s="99"/>
    </row>
    <row r="266" spans="57:70">
      <c r="BE266" s="98"/>
      <c r="BF266" s="99"/>
      <c r="BG266" s="99"/>
      <c r="BH266" s="99"/>
      <c r="BI266" s="99"/>
      <c r="BJ266" s="99"/>
      <c r="BK266" s="99"/>
      <c r="BL266" s="121"/>
      <c r="BM266" s="99"/>
      <c r="BN266" s="121"/>
      <c r="BO266" s="99"/>
      <c r="BP266" s="99"/>
      <c r="BQ266" s="99"/>
      <c r="BR266" s="99"/>
    </row>
    <row r="267" spans="57:70">
      <c r="BE267" s="98"/>
      <c r="BF267" s="99"/>
      <c r="BG267" s="99"/>
      <c r="BH267" s="99"/>
      <c r="BI267" s="99"/>
      <c r="BJ267" s="99"/>
      <c r="BK267" s="99"/>
      <c r="BL267" s="121"/>
      <c r="BM267" s="99"/>
      <c r="BN267" s="121"/>
      <c r="BO267" s="99"/>
      <c r="BP267" s="99"/>
      <c r="BQ267" s="99"/>
      <c r="BR267" s="99"/>
    </row>
    <row r="268" spans="57:70">
      <c r="BE268" s="98"/>
      <c r="BF268" s="99"/>
      <c r="BG268" s="99"/>
      <c r="BH268" s="99"/>
      <c r="BI268" s="99"/>
      <c r="BJ268" s="99"/>
      <c r="BK268" s="99"/>
      <c r="BL268" s="121"/>
      <c r="BM268" s="99"/>
      <c r="BN268" s="121"/>
      <c r="BO268" s="99"/>
      <c r="BP268" s="99"/>
      <c r="BQ268" s="99"/>
      <c r="BR268" s="99"/>
    </row>
    <row r="269" spans="57:70">
      <c r="BE269" s="98"/>
      <c r="BF269" s="99"/>
      <c r="BG269" s="99"/>
      <c r="BH269" s="99"/>
      <c r="BI269" s="99"/>
      <c r="BJ269" s="99"/>
      <c r="BK269" s="99"/>
      <c r="BL269" s="121"/>
      <c r="BM269" s="99"/>
      <c r="BN269" s="121"/>
      <c r="BO269" s="99"/>
      <c r="BP269" s="99"/>
      <c r="BQ269" s="99"/>
      <c r="BR269" s="99"/>
    </row>
    <row r="270" spans="57:70">
      <c r="BE270" s="98"/>
      <c r="BF270" s="99"/>
      <c r="BG270" s="99"/>
      <c r="BH270" s="99"/>
      <c r="BI270" s="99"/>
      <c r="BJ270" s="99"/>
      <c r="BK270" s="99"/>
      <c r="BL270" s="121"/>
      <c r="BM270" s="99"/>
      <c r="BN270" s="121"/>
      <c r="BO270" s="99"/>
      <c r="BP270" s="99"/>
      <c r="BQ270" s="99"/>
      <c r="BR270" s="99"/>
    </row>
    <row r="271" spans="57:70">
      <c r="BE271" s="98"/>
      <c r="BF271" s="99"/>
      <c r="BG271" s="99"/>
      <c r="BH271" s="99"/>
      <c r="BI271" s="99"/>
      <c r="BJ271" s="99"/>
      <c r="BK271" s="99"/>
      <c r="BL271" s="121"/>
      <c r="BM271" s="99"/>
      <c r="BN271" s="121"/>
      <c r="BO271" s="99"/>
      <c r="BP271" s="99"/>
      <c r="BQ271" s="99"/>
      <c r="BR271" s="99"/>
    </row>
    <row r="272" spans="57:70">
      <c r="BE272" s="98"/>
      <c r="BF272" s="99"/>
      <c r="BG272" s="99"/>
      <c r="BH272" s="99"/>
      <c r="BI272" s="99"/>
      <c r="BJ272" s="99"/>
      <c r="BK272" s="99"/>
      <c r="BL272" s="121"/>
      <c r="BM272" s="99"/>
      <c r="BN272" s="121"/>
      <c r="BO272" s="99"/>
      <c r="BP272" s="99"/>
      <c r="BQ272" s="99"/>
      <c r="BR272" s="99"/>
    </row>
    <row r="273" spans="57:70">
      <c r="BE273" s="98"/>
      <c r="BF273" s="99"/>
      <c r="BG273" s="99"/>
      <c r="BH273" s="99"/>
      <c r="BI273" s="99"/>
      <c r="BJ273" s="99"/>
      <c r="BK273" s="99"/>
      <c r="BL273" s="121"/>
      <c r="BM273" s="99"/>
      <c r="BN273" s="121"/>
      <c r="BO273" s="99"/>
      <c r="BP273" s="99"/>
      <c r="BQ273" s="99"/>
      <c r="BR273" s="99"/>
    </row>
    <row r="274" spans="57:70">
      <c r="BE274" s="98"/>
      <c r="BF274" s="99"/>
      <c r="BG274" s="99"/>
      <c r="BH274" s="99"/>
      <c r="BI274" s="99"/>
      <c r="BJ274" s="99"/>
      <c r="BK274" s="99"/>
      <c r="BL274" s="121"/>
      <c r="BM274" s="99"/>
      <c r="BN274" s="121"/>
      <c r="BO274" s="99"/>
      <c r="BP274" s="99"/>
      <c r="BQ274" s="99"/>
      <c r="BR274" s="99"/>
    </row>
    <row r="275" spans="57:70">
      <c r="BE275" s="98"/>
      <c r="BF275" s="99"/>
      <c r="BG275" s="99"/>
      <c r="BH275" s="99"/>
      <c r="BI275" s="99"/>
      <c r="BJ275" s="99"/>
      <c r="BK275" s="99"/>
      <c r="BL275" s="121"/>
      <c r="BM275" s="99"/>
      <c r="BN275" s="121"/>
      <c r="BO275" s="99"/>
      <c r="BP275" s="99"/>
      <c r="BQ275" s="99"/>
      <c r="BR275" s="99"/>
    </row>
    <row r="276" spans="57:70">
      <c r="BE276" s="98"/>
      <c r="BF276" s="99"/>
      <c r="BG276" s="99"/>
      <c r="BH276" s="99"/>
      <c r="BI276" s="99"/>
      <c r="BJ276" s="99"/>
      <c r="BK276" s="99"/>
      <c r="BL276" s="121"/>
      <c r="BM276" s="99"/>
      <c r="BN276" s="121"/>
      <c r="BO276" s="99"/>
      <c r="BP276" s="99"/>
      <c r="BQ276" s="99"/>
      <c r="BR276" s="99"/>
    </row>
    <row r="277" spans="57:70">
      <c r="BE277" s="98"/>
      <c r="BF277" s="99"/>
      <c r="BG277" s="99"/>
      <c r="BH277" s="99"/>
      <c r="BI277" s="99"/>
      <c r="BJ277" s="99"/>
      <c r="BK277" s="99"/>
      <c r="BL277" s="121"/>
      <c r="BM277" s="99"/>
      <c r="BN277" s="121"/>
      <c r="BO277" s="99"/>
      <c r="BP277" s="99"/>
      <c r="BQ277" s="99"/>
      <c r="BR277" s="99"/>
    </row>
    <row r="278" spans="57:70">
      <c r="BE278" s="98"/>
      <c r="BF278" s="99"/>
      <c r="BG278" s="99"/>
      <c r="BH278" s="99"/>
      <c r="BI278" s="99"/>
      <c r="BJ278" s="99"/>
      <c r="BK278" s="99"/>
      <c r="BL278" s="121"/>
      <c r="BM278" s="99"/>
      <c r="BN278" s="121"/>
      <c r="BO278" s="99"/>
      <c r="BP278" s="99"/>
      <c r="BQ278" s="99"/>
      <c r="BR278" s="99"/>
    </row>
    <row r="279" spans="57:70">
      <c r="BE279" s="98"/>
      <c r="BF279" s="99"/>
      <c r="BG279" s="99"/>
      <c r="BH279" s="99"/>
      <c r="BI279" s="99"/>
      <c r="BJ279" s="99"/>
      <c r="BK279" s="99"/>
      <c r="BL279" s="121"/>
      <c r="BM279" s="99"/>
      <c r="BN279" s="121"/>
      <c r="BO279" s="99"/>
      <c r="BP279" s="99"/>
      <c r="BQ279" s="99"/>
      <c r="BR279" s="99"/>
    </row>
    <row r="280" spans="57:70">
      <c r="BE280" s="98"/>
      <c r="BF280" s="99"/>
      <c r="BG280" s="99"/>
      <c r="BH280" s="99"/>
      <c r="BI280" s="99"/>
      <c r="BJ280" s="99"/>
      <c r="BK280" s="99"/>
      <c r="BL280" s="121"/>
      <c r="BM280" s="99"/>
      <c r="BN280" s="121"/>
      <c r="BO280" s="99"/>
      <c r="BP280" s="99"/>
      <c r="BQ280" s="99"/>
      <c r="BR280" s="99"/>
    </row>
    <row r="281" spans="57:70">
      <c r="BE281" s="98"/>
      <c r="BF281" s="99"/>
      <c r="BG281" s="99"/>
      <c r="BH281" s="99"/>
      <c r="BI281" s="99"/>
      <c r="BJ281" s="99"/>
      <c r="BK281" s="99"/>
      <c r="BL281" s="121"/>
      <c r="BM281" s="99"/>
      <c r="BN281" s="121"/>
      <c r="BO281" s="99"/>
      <c r="BP281" s="99"/>
      <c r="BQ281" s="99"/>
      <c r="BR281" s="99"/>
    </row>
    <row r="282" spans="57:70">
      <c r="BE282" s="98"/>
      <c r="BF282" s="99"/>
      <c r="BG282" s="99"/>
      <c r="BH282" s="99"/>
      <c r="BI282" s="99"/>
      <c r="BJ282" s="99"/>
      <c r="BK282" s="99"/>
      <c r="BL282" s="121"/>
      <c r="BM282" s="99"/>
      <c r="BN282" s="121"/>
      <c r="BO282" s="99"/>
      <c r="BP282" s="99"/>
      <c r="BQ282" s="99"/>
      <c r="BR282" s="99"/>
    </row>
    <row r="283" spans="57:70">
      <c r="BE283" s="98"/>
      <c r="BF283" s="99"/>
      <c r="BG283" s="99"/>
      <c r="BH283" s="99"/>
      <c r="BI283" s="99"/>
      <c r="BJ283" s="99"/>
      <c r="BK283" s="99"/>
      <c r="BL283" s="121"/>
      <c r="BM283" s="99"/>
      <c r="BN283" s="121"/>
      <c r="BO283" s="99"/>
      <c r="BP283" s="99"/>
      <c r="BQ283" s="99"/>
      <c r="BR283" s="99"/>
    </row>
    <row r="284" spans="57:70">
      <c r="BE284" s="98"/>
      <c r="BF284" s="99"/>
      <c r="BG284" s="99"/>
      <c r="BH284" s="99"/>
      <c r="BI284" s="99"/>
      <c r="BJ284" s="99"/>
      <c r="BK284" s="99"/>
      <c r="BL284" s="121"/>
      <c r="BM284" s="99"/>
      <c r="BN284" s="121"/>
      <c r="BO284" s="99"/>
      <c r="BP284" s="99"/>
      <c r="BQ284" s="99"/>
      <c r="BR284" s="99"/>
    </row>
    <row r="285" spans="57:70">
      <c r="BE285" s="98"/>
      <c r="BF285" s="99"/>
      <c r="BG285" s="99"/>
      <c r="BH285" s="99"/>
      <c r="BI285" s="99"/>
      <c r="BJ285" s="99"/>
      <c r="BK285" s="99"/>
      <c r="BL285" s="121"/>
      <c r="BM285" s="99"/>
      <c r="BN285" s="121"/>
      <c r="BO285" s="99"/>
      <c r="BP285" s="99"/>
      <c r="BQ285" s="99"/>
      <c r="BR285" s="99"/>
    </row>
    <row r="286" spans="57:70">
      <c r="BE286" s="98"/>
      <c r="BF286" s="99"/>
      <c r="BG286" s="99"/>
      <c r="BH286" s="99"/>
      <c r="BI286" s="99"/>
      <c r="BJ286" s="99"/>
      <c r="BK286" s="99"/>
      <c r="BL286" s="121"/>
      <c r="BM286" s="99"/>
      <c r="BN286" s="121"/>
      <c r="BO286" s="99"/>
      <c r="BP286" s="99"/>
      <c r="BQ286" s="99"/>
      <c r="BR286" s="99"/>
    </row>
    <row r="287" spans="57:70">
      <c r="BE287" s="98"/>
      <c r="BF287" s="99"/>
      <c r="BG287" s="99"/>
      <c r="BH287" s="99"/>
      <c r="BI287" s="99"/>
      <c r="BJ287" s="99"/>
      <c r="BK287" s="99"/>
      <c r="BL287" s="121"/>
      <c r="BM287" s="99"/>
      <c r="BN287" s="121"/>
      <c r="BO287" s="99"/>
      <c r="BP287" s="99"/>
      <c r="BQ287" s="99"/>
      <c r="BR287" s="99"/>
    </row>
    <row r="288" spans="57:70">
      <c r="BE288" s="98"/>
      <c r="BF288" s="99"/>
      <c r="BG288" s="99"/>
      <c r="BH288" s="99"/>
      <c r="BI288" s="99"/>
      <c r="BJ288" s="99"/>
      <c r="BK288" s="99"/>
      <c r="BL288" s="121"/>
      <c r="BM288" s="99"/>
      <c r="BN288" s="121"/>
      <c r="BO288" s="99"/>
      <c r="BP288" s="99"/>
      <c r="BQ288" s="99"/>
      <c r="BR288" s="99"/>
    </row>
    <row r="289" spans="57:70">
      <c r="BE289" s="98"/>
      <c r="BF289" s="99"/>
      <c r="BG289" s="99"/>
      <c r="BH289" s="99"/>
      <c r="BI289" s="99"/>
      <c r="BJ289" s="99"/>
      <c r="BK289" s="99"/>
      <c r="BL289" s="121"/>
      <c r="BM289" s="99"/>
      <c r="BN289" s="121"/>
      <c r="BO289" s="99"/>
      <c r="BP289" s="99"/>
      <c r="BQ289" s="99"/>
      <c r="BR289" s="99"/>
    </row>
    <row r="290" spans="57:70">
      <c r="BE290" s="98"/>
      <c r="BF290" s="99"/>
      <c r="BG290" s="99"/>
      <c r="BH290" s="99"/>
      <c r="BI290" s="99"/>
      <c r="BJ290" s="99"/>
      <c r="BK290" s="99"/>
      <c r="BL290" s="121"/>
      <c r="BM290" s="99"/>
      <c r="BN290" s="121"/>
      <c r="BO290" s="99"/>
      <c r="BP290" s="99"/>
      <c r="BQ290" s="99"/>
      <c r="BR290" s="99"/>
    </row>
    <row r="291" spans="57:70">
      <c r="BE291" s="98"/>
      <c r="BF291" s="99"/>
      <c r="BG291" s="99"/>
      <c r="BH291" s="99"/>
      <c r="BI291" s="99"/>
      <c r="BJ291" s="99"/>
      <c r="BK291" s="99"/>
      <c r="BL291" s="121"/>
      <c r="BM291" s="99"/>
      <c r="BN291" s="121"/>
      <c r="BO291" s="99"/>
      <c r="BP291" s="99"/>
      <c r="BQ291" s="99"/>
      <c r="BR291" s="99"/>
    </row>
    <row r="292" spans="57:70">
      <c r="BE292" s="98"/>
      <c r="BF292" s="99"/>
      <c r="BG292" s="99"/>
      <c r="BH292" s="99"/>
      <c r="BI292" s="99"/>
      <c r="BJ292" s="99"/>
      <c r="BK292" s="99"/>
      <c r="BL292" s="121"/>
      <c r="BM292" s="99"/>
      <c r="BN292" s="121"/>
      <c r="BO292" s="99"/>
      <c r="BP292" s="99"/>
      <c r="BQ292" s="99"/>
      <c r="BR292" s="99"/>
    </row>
    <row r="293" spans="57:70">
      <c r="BE293" s="98"/>
      <c r="BF293" s="99"/>
      <c r="BG293" s="99"/>
      <c r="BH293" s="99"/>
      <c r="BI293" s="99"/>
      <c r="BJ293" s="99"/>
      <c r="BK293" s="99"/>
      <c r="BL293" s="121"/>
      <c r="BM293" s="99"/>
      <c r="BN293" s="121"/>
      <c r="BO293" s="99"/>
      <c r="BP293" s="99"/>
      <c r="BQ293" s="99"/>
      <c r="BR293" s="99"/>
    </row>
    <row r="294" spans="57:70">
      <c r="BE294" s="98"/>
      <c r="BF294" s="99"/>
      <c r="BG294" s="99"/>
      <c r="BH294" s="99"/>
      <c r="BI294" s="99"/>
      <c r="BJ294" s="99"/>
      <c r="BK294" s="99"/>
      <c r="BL294" s="121"/>
      <c r="BM294" s="99"/>
      <c r="BN294" s="121"/>
      <c r="BO294" s="99"/>
      <c r="BP294" s="99"/>
      <c r="BQ294" s="99"/>
      <c r="BR294" s="99"/>
    </row>
    <row r="295" spans="57:70">
      <c r="BE295" s="98"/>
      <c r="BF295" s="99"/>
      <c r="BG295" s="99"/>
      <c r="BH295" s="99"/>
      <c r="BI295" s="99"/>
      <c r="BJ295" s="99"/>
      <c r="BK295" s="99"/>
      <c r="BL295" s="121"/>
      <c r="BM295" s="99"/>
      <c r="BN295" s="121"/>
      <c r="BO295" s="99"/>
      <c r="BP295" s="99"/>
      <c r="BQ295" s="99"/>
      <c r="BR295" s="99"/>
    </row>
    <row r="296" spans="57:70">
      <c r="BE296" s="98"/>
      <c r="BF296" s="99"/>
      <c r="BG296" s="99"/>
      <c r="BH296" s="99"/>
      <c r="BI296" s="99"/>
      <c r="BJ296" s="99"/>
      <c r="BK296" s="99"/>
      <c r="BL296" s="121"/>
      <c r="BM296" s="99"/>
      <c r="BN296" s="121"/>
      <c r="BO296" s="99"/>
      <c r="BP296" s="99"/>
      <c r="BQ296" s="99"/>
      <c r="BR296" s="99"/>
    </row>
    <row r="297" spans="57:70">
      <c r="BE297" s="98"/>
      <c r="BF297" s="99"/>
      <c r="BG297" s="99"/>
      <c r="BH297" s="99"/>
      <c r="BI297" s="99"/>
      <c r="BJ297" s="99"/>
      <c r="BK297" s="99"/>
      <c r="BL297" s="121"/>
      <c r="BM297" s="99"/>
      <c r="BN297" s="121"/>
      <c r="BO297" s="99"/>
      <c r="BP297" s="99"/>
      <c r="BQ297" s="99"/>
      <c r="BR297" s="99"/>
    </row>
    <row r="298" spans="57:70">
      <c r="BE298" s="98"/>
      <c r="BF298" s="99"/>
      <c r="BG298" s="99"/>
      <c r="BH298" s="99"/>
      <c r="BI298" s="99"/>
      <c r="BJ298" s="99"/>
      <c r="BK298" s="99"/>
      <c r="BL298" s="121"/>
      <c r="BM298" s="99"/>
      <c r="BN298" s="121"/>
      <c r="BO298" s="99"/>
      <c r="BP298" s="99"/>
      <c r="BQ298" s="99"/>
      <c r="BR298" s="99"/>
    </row>
    <row r="299" spans="57:70">
      <c r="BE299" s="98"/>
      <c r="BF299" s="99"/>
      <c r="BG299" s="99"/>
      <c r="BH299" s="99"/>
      <c r="BI299" s="99"/>
      <c r="BJ299" s="99"/>
      <c r="BK299" s="99"/>
      <c r="BL299" s="121"/>
      <c r="BM299" s="99"/>
      <c r="BN299" s="121"/>
      <c r="BO299" s="99"/>
      <c r="BP299" s="99"/>
      <c r="BQ299" s="99"/>
      <c r="BR299" s="99"/>
    </row>
    <row r="300" spans="57:70">
      <c r="BE300" s="98"/>
      <c r="BF300" s="99"/>
      <c r="BG300" s="99"/>
      <c r="BH300" s="99"/>
      <c r="BI300" s="99"/>
      <c r="BJ300" s="99"/>
      <c r="BK300" s="99"/>
      <c r="BL300" s="121"/>
      <c r="BM300" s="99"/>
      <c r="BN300" s="121"/>
      <c r="BO300" s="99"/>
      <c r="BP300" s="99"/>
      <c r="BQ300" s="99"/>
      <c r="BR300" s="99"/>
    </row>
    <row r="301" spans="57:70">
      <c r="BE301" s="98"/>
      <c r="BF301" s="99"/>
      <c r="BG301" s="99"/>
      <c r="BH301" s="99"/>
      <c r="BI301" s="99"/>
      <c r="BJ301" s="99"/>
      <c r="BK301" s="99"/>
      <c r="BL301" s="121"/>
      <c r="BM301" s="99"/>
      <c r="BN301" s="121"/>
      <c r="BO301" s="99"/>
      <c r="BP301" s="99"/>
      <c r="BQ301" s="99"/>
      <c r="BR301" s="99"/>
    </row>
    <row r="302" spans="57:70">
      <c r="BE302" s="98"/>
      <c r="BF302" s="99"/>
      <c r="BG302" s="99"/>
      <c r="BH302" s="99"/>
      <c r="BI302" s="99"/>
      <c r="BJ302" s="99"/>
      <c r="BK302" s="99"/>
      <c r="BL302" s="121"/>
      <c r="BM302" s="99"/>
      <c r="BN302" s="121"/>
      <c r="BO302" s="99"/>
      <c r="BP302" s="99"/>
      <c r="BQ302" s="99"/>
      <c r="BR302" s="99"/>
    </row>
    <row r="303" spans="57:70">
      <c r="BE303" s="98"/>
      <c r="BF303" s="99"/>
      <c r="BG303" s="99"/>
      <c r="BH303" s="99"/>
      <c r="BI303" s="99"/>
      <c r="BJ303" s="99"/>
      <c r="BK303" s="99"/>
      <c r="BL303" s="121"/>
      <c r="BM303" s="99"/>
      <c r="BN303" s="121"/>
      <c r="BO303" s="99"/>
      <c r="BP303" s="99"/>
      <c r="BQ303" s="99"/>
      <c r="BR303" s="99"/>
    </row>
    <row r="304" spans="57:70">
      <c r="BE304" s="98"/>
      <c r="BF304" s="99"/>
      <c r="BG304" s="99"/>
      <c r="BH304" s="99"/>
      <c r="BI304" s="99"/>
      <c r="BJ304" s="99"/>
      <c r="BK304" s="99"/>
      <c r="BL304" s="121"/>
      <c r="BM304" s="99"/>
      <c r="BN304" s="121"/>
      <c r="BO304" s="99"/>
      <c r="BP304" s="99"/>
      <c r="BQ304" s="99"/>
      <c r="BR304" s="99"/>
    </row>
    <row r="305" spans="57:70">
      <c r="BE305" s="98"/>
      <c r="BF305" s="99"/>
      <c r="BG305" s="99"/>
      <c r="BH305" s="99"/>
      <c r="BI305" s="99"/>
      <c r="BJ305" s="99"/>
      <c r="BK305" s="99"/>
      <c r="BL305" s="121"/>
      <c r="BM305" s="99"/>
      <c r="BN305" s="121"/>
      <c r="BO305" s="99"/>
      <c r="BP305" s="99"/>
      <c r="BQ305" s="99"/>
      <c r="BR305" s="99"/>
    </row>
    <row r="306" spans="57:70">
      <c r="BE306" s="98"/>
      <c r="BF306" s="99"/>
      <c r="BG306" s="99"/>
      <c r="BH306" s="99"/>
      <c r="BI306" s="99"/>
      <c r="BJ306" s="99"/>
      <c r="BK306" s="99"/>
      <c r="BL306" s="121"/>
      <c r="BM306" s="99"/>
      <c r="BN306" s="121"/>
      <c r="BO306" s="99"/>
      <c r="BP306" s="99"/>
      <c r="BQ306" s="99"/>
      <c r="BR306" s="99"/>
    </row>
    <row r="307" spans="57:70">
      <c r="BE307" s="98"/>
      <c r="BF307" s="99"/>
      <c r="BG307" s="99"/>
      <c r="BH307" s="99"/>
      <c r="BI307" s="99"/>
      <c r="BJ307" s="99"/>
      <c r="BK307" s="99"/>
      <c r="BL307" s="121"/>
      <c r="BM307" s="99"/>
      <c r="BN307" s="121"/>
      <c r="BO307" s="99"/>
      <c r="BP307" s="99"/>
      <c r="BQ307" s="99"/>
      <c r="BR307" s="99"/>
    </row>
    <row r="308" spans="57:70">
      <c r="BE308" s="98"/>
      <c r="BF308" s="99"/>
      <c r="BG308" s="99"/>
      <c r="BH308" s="99"/>
      <c r="BI308" s="99"/>
      <c r="BJ308" s="99"/>
      <c r="BK308" s="99"/>
      <c r="BL308" s="121"/>
      <c r="BM308" s="99"/>
      <c r="BN308" s="121"/>
      <c r="BO308" s="99"/>
      <c r="BP308" s="99"/>
      <c r="BQ308" s="99"/>
      <c r="BR308" s="99"/>
    </row>
    <row r="309" spans="57:70">
      <c r="BE309" s="98"/>
      <c r="BF309" s="99"/>
      <c r="BG309" s="99"/>
      <c r="BH309" s="99"/>
      <c r="BI309" s="99"/>
      <c r="BJ309" s="99"/>
      <c r="BK309" s="99"/>
      <c r="BL309" s="121"/>
      <c r="BM309" s="99"/>
      <c r="BN309" s="121"/>
      <c r="BO309" s="99"/>
      <c r="BP309" s="99"/>
      <c r="BQ309" s="99"/>
      <c r="BR309" s="99"/>
    </row>
    <row r="310" spans="57:70">
      <c r="BE310" s="98"/>
      <c r="BF310" s="99"/>
      <c r="BG310" s="99"/>
      <c r="BH310" s="99"/>
      <c r="BI310" s="99"/>
      <c r="BJ310" s="99"/>
      <c r="BK310" s="99"/>
      <c r="BL310" s="121"/>
      <c r="BM310" s="99"/>
      <c r="BN310" s="121"/>
      <c r="BO310" s="99"/>
      <c r="BP310" s="99"/>
      <c r="BQ310" s="99"/>
      <c r="BR310" s="99"/>
    </row>
    <row r="311" spans="57:70">
      <c r="BE311" s="98"/>
      <c r="BF311" s="99"/>
      <c r="BG311" s="99"/>
      <c r="BH311" s="99"/>
      <c r="BI311" s="99"/>
      <c r="BJ311" s="99"/>
      <c r="BK311" s="99"/>
      <c r="BL311" s="121"/>
      <c r="BM311" s="99"/>
      <c r="BN311" s="121"/>
      <c r="BO311" s="99"/>
      <c r="BP311" s="99"/>
      <c r="BQ311" s="99"/>
      <c r="BR311" s="99"/>
    </row>
    <row r="312" spans="57:70">
      <c r="BE312" s="98"/>
      <c r="BF312" s="99"/>
      <c r="BG312" s="99"/>
      <c r="BH312" s="99"/>
      <c r="BI312" s="99"/>
      <c r="BJ312" s="99"/>
      <c r="BK312" s="99"/>
      <c r="BL312" s="121"/>
      <c r="BM312" s="99"/>
      <c r="BN312" s="121"/>
      <c r="BO312" s="99"/>
      <c r="BP312" s="99"/>
      <c r="BQ312" s="99"/>
      <c r="BR312" s="99"/>
    </row>
    <row r="313" spans="57:70">
      <c r="BE313" s="98"/>
      <c r="BF313" s="99"/>
      <c r="BG313" s="99"/>
      <c r="BH313" s="99"/>
      <c r="BI313" s="99"/>
      <c r="BJ313" s="99"/>
      <c r="BK313" s="99"/>
      <c r="BL313" s="121"/>
      <c r="BM313" s="99"/>
      <c r="BN313" s="121"/>
      <c r="BO313" s="99"/>
      <c r="BP313" s="99"/>
      <c r="BQ313" s="99"/>
      <c r="BR313" s="99"/>
    </row>
    <row r="314" spans="57:70">
      <c r="BE314" s="98"/>
      <c r="BF314" s="99"/>
      <c r="BG314" s="99"/>
      <c r="BH314" s="99"/>
      <c r="BI314" s="99"/>
      <c r="BJ314" s="99"/>
      <c r="BK314" s="99"/>
      <c r="BL314" s="121"/>
      <c r="BM314" s="99"/>
      <c r="BN314" s="121"/>
      <c r="BO314" s="99"/>
      <c r="BP314" s="99"/>
      <c r="BQ314" s="99"/>
      <c r="BR314" s="99"/>
    </row>
    <row r="315" spans="57:70">
      <c r="BE315" s="98"/>
      <c r="BF315" s="99"/>
      <c r="BG315" s="99"/>
      <c r="BH315" s="99"/>
      <c r="BI315" s="99"/>
      <c r="BJ315" s="99"/>
      <c r="BK315" s="99"/>
      <c r="BL315" s="121"/>
      <c r="BM315" s="99"/>
      <c r="BN315" s="121"/>
      <c r="BO315" s="99"/>
      <c r="BP315" s="99"/>
      <c r="BQ315" s="99"/>
      <c r="BR315" s="99"/>
    </row>
    <row r="316" spans="57:70">
      <c r="BE316" s="98"/>
      <c r="BF316" s="99"/>
      <c r="BG316" s="99"/>
      <c r="BH316" s="99"/>
      <c r="BI316" s="99"/>
      <c r="BJ316" s="99"/>
      <c r="BK316" s="99"/>
      <c r="BL316" s="121"/>
      <c r="BM316" s="99"/>
      <c r="BN316" s="121"/>
      <c r="BO316" s="99"/>
      <c r="BP316" s="99"/>
      <c r="BQ316" s="99"/>
      <c r="BR316" s="99"/>
    </row>
    <row r="317" spans="57:70">
      <c r="BE317" s="98"/>
      <c r="BF317" s="99"/>
      <c r="BG317" s="99"/>
      <c r="BH317" s="99"/>
      <c r="BI317" s="99"/>
      <c r="BJ317" s="99"/>
      <c r="BK317" s="99"/>
      <c r="BL317" s="121"/>
      <c r="BM317" s="99"/>
      <c r="BN317" s="121"/>
      <c r="BO317" s="99"/>
      <c r="BP317" s="99"/>
      <c r="BQ317" s="99"/>
      <c r="BR317" s="99"/>
    </row>
    <row r="318" spans="57:70">
      <c r="BE318" s="98"/>
      <c r="BF318" s="99"/>
      <c r="BG318" s="99"/>
      <c r="BH318" s="99"/>
      <c r="BI318" s="99"/>
      <c r="BJ318" s="99"/>
      <c r="BK318" s="99"/>
      <c r="BL318" s="121"/>
      <c r="BM318" s="99"/>
      <c r="BN318" s="121"/>
      <c r="BO318" s="99"/>
      <c r="BP318" s="99"/>
      <c r="BQ318" s="99"/>
      <c r="BR318" s="99"/>
    </row>
    <row r="319" spans="57:70">
      <c r="BE319" s="98"/>
      <c r="BF319" s="99"/>
      <c r="BG319" s="99"/>
      <c r="BH319" s="99"/>
      <c r="BI319" s="99"/>
      <c r="BJ319" s="99"/>
      <c r="BK319" s="99"/>
      <c r="BL319" s="121"/>
      <c r="BM319" s="99"/>
      <c r="BN319" s="121"/>
      <c r="BO319" s="99"/>
      <c r="BP319" s="99"/>
      <c r="BQ319" s="99"/>
      <c r="BR319" s="99"/>
    </row>
    <row r="320" spans="57:70">
      <c r="BE320" s="98"/>
      <c r="BF320" s="99"/>
      <c r="BG320" s="99"/>
      <c r="BH320" s="99"/>
      <c r="BI320" s="99"/>
      <c r="BJ320" s="99"/>
      <c r="BK320" s="99"/>
      <c r="BL320" s="121"/>
      <c r="BM320" s="99"/>
      <c r="BN320" s="121"/>
      <c r="BO320" s="99"/>
      <c r="BP320" s="99"/>
      <c r="BQ320" s="99"/>
      <c r="BR320" s="99"/>
    </row>
    <row r="321" spans="57:70">
      <c r="BE321" s="98"/>
      <c r="BF321" s="99"/>
      <c r="BG321" s="99"/>
      <c r="BH321" s="99"/>
      <c r="BI321" s="99"/>
      <c r="BJ321" s="99"/>
      <c r="BK321" s="99"/>
      <c r="BL321" s="121"/>
      <c r="BM321" s="99"/>
      <c r="BN321" s="121"/>
      <c r="BO321" s="99"/>
      <c r="BP321" s="99"/>
      <c r="BQ321" s="99"/>
      <c r="BR321" s="99"/>
    </row>
    <row r="322" spans="57:70">
      <c r="BE322" s="98"/>
      <c r="BF322" s="99"/>
      <c r="BG322" s="99"/>
      <c r="BH322" s="99"/>
      <c r="BI322" s="99"/>
      <c r="BJ322" s="99"/>
      <c r="BK322" s="99"/>
      <c r="BL322" s="121"/>
      <c r="BM322" s="99"/>
      <c r="BN322" s="121"/>
      <c r="BO322" s="99"/>
      <c r="BP322" s="99"/>
      <c r="BQ322" s="99"/>
      <c r="BR322" s="99"/>
    </row>
    <row r="323" spans="57:70">
      <c r="BE323" s="98"/>
      <c r="BF323" s="99"/>
      <c r="BG323" s="99"/>
      <c r="BH323" s="99"/>
      <c r="BI323" s="99"/>
      <c r="BJ323" s="99"/>
      <c r="BK323" s="99"/>
      <c r="BL323" s="121"/>
      <c r="BM323" s="99"/>
      <c r="BN323" s="121"/>
      <c r="BO323" s="99"/>
      <c r="BP323" s="99"/>
      <c r="BQ323" s="99"/>
      <c r="BR323" s="99"/>
    </row>
    <row r="324" spans="57:70">
      <c r="BE324" s="98"/>
      <c r="BF324" s="99"/>
      <c r="BG324" s="99"/>
      <c r="BH324" s="99"/>
      <c r="BI324" s="99"/>
      <c r="BJ324" s="99"/>
      <c r="BK324" s="99"/>
      <c r="BL324" s="121"/>
      <c r="BM324" s="99"/>
      <c r="BN324" s="121"/>
      <c r="BO324" s="99"/>
      <c r="BP324" s="99"/>
      <c r="BQ324" s="99"/>
      <c r="BR324" s="99"/>
    </row>
    <row r="325" spans="57:70">
      <c r="BE325" s="98"/>
      <c r="BF325" s="99"/>
      <c r="BG325" s="99"/>
      <c r="BH325" s="99"/>
      <c r="BI325" s="99"/>
      <c r="BJ325" s="99"/>
      <c r="BK325" s="99"/>
      <c r="BL325" s="121"/>
      <c r="BM325" s="99"/>
      <c r="BN325" s="121"/>
      <c r="BO325" s="99"/>
      <c r="BP325" s="99"/>
      <c r="BQ325" s="99"/>
      <c r="BR325" s="99"/>
    </row>
    <row r="326" spans="57:70">
      <c r="BE326" s="98"/>
      <c r="BF326" s="99"/>
      <c r="BG326" s="99"/>
      <c r="BH326" s="99"/>
      <c r="BI326" s="99"/>
      <c r="BJ326" s="99"/>
      <c r="BK326" s="99"/>
      <c r="BL326" s="121"/>
      <c r="BM326" s="99"/>
      <c r="BN326" s="121"/>
      <c r="BO326" s="99"/>
      <c r="BP326" s="99"/>
      <c r="BQ326" s="99"/>
      <c r="BR326" s="99"/>
    </row>
    <row r="327" spans="57:70">
      <c r="BE327" s="98"/>
      <c r="BF327" s="99"/>
      <c r="BG327" s="99"/>
      <c r="BH327" s="99"/>
      <c r="BI327" s="99"/>
      <c r="BJ327" s="99"/>
      <c r="BK327" s="99"/>
      <c r="BL327" s="121"/>
      <c r="BM327" s="99"/>
      <c r="BN327" s="121"/>
      <c r="BO327" s="99"/>
      <c r="BP327" s="99"/>
      <c r="BQ327" s="99"/>
      <c r="BR327" s="99"/>
    </row>
    <row r="328" spans="57:70">
      <c r="BE328" s="98"/>
      <c r="BF328" s="99"/>
      <c r="BG328" s="99"/>
      <c r="BH328" s="99"/>
      <c r="BI328" s="99"/>
      <c r="BJ328" s="99"/>
      <c r="BK328" s="99"/>
      <c r="BL328" s="121"/>
      <c r="BM328" s="99"/>
      <c r="BN328" s="121"/>
      <c r="BO328" s="99"/>
      <c r="BP328" s="99"/>
      <c r="BQ328" s="99"/>
      <c r="BR328" s="99"/>
    </row>
    <row r="329" spans="57:70">
      <c r="BE329" s="98"/>
      <c r="BF329" s="99"/>
      <c r="BG329" s="99"/>
      <c r="BH329" s="99"/>
      <c r="BI329" s="99"/>
      <c r="BJ329" s="99"/>
      <c r="BK329" s="99"/>
      <c r="BL329" s="121"/>
      <c r="BM329" s="99"/>
      <c r="BN329" s="121"/>
      <c r="BO329" s="99"/>
      <c r="BP329" s="99"/>
      <c r="BQ329" s="99"/>
      <c r="BR329" s="99"/>
    </row>
    <row r="330" spans="57:70">
      <c r="BE330" s="98"/>
      <c r="BF330" s="99"/>
      <c r="BG330" s="99"/>
      <c r="BH330" s="99"/>
      <c r="BI330" s="99"/>
      <c r="BJ330" s="99"/>
      <c r="BK330" s="99"/>
      <c r="BL330" s="121"/>
      <c r="BM330" s="99"/>
      <c r="BN330" s="121"/>
      <c r="BO330" s="99"/>
      <c r="BP330" s="99"/>
      <c r="BQ330" s="99"/>
      <c r="BR330" s="99"/>
    </row>
    <row r="331" spans="57:70">
      <c r="BE331" s="98"/>
      <c r="BF331" s="99"/>
      <c r="BG331" s="99"/>
      <c r="BH331" s="99"/>
      <c r="BI331" s="99"/>
      <c r="BJ331" s="99"/>
      <c r="BK331" s="99"/>
      <c r="BL331" s="121"/>
      <c r="BM331" s="99"/>
      <c r="BN331" s="121"/>
      <c r="BO331" s="99"/>
      <c r="BP331" s="99"/>
      <c r="BQ331" s="99"/>
      <c r="BR331" s="99"/>
    </row>
    <row r="332" spans="57:70">
      <c r="BE332" s="98"/>
      <c r="BF332" s="99"/>
      <c r="BG332" s="99"/>
      <c r="BH332" s="99"/>
      <c r="BI332" s="99"/>
      <c r="BJ332" s="99"/>
      <c r="BK332" s="99"/>
      <c r="BL332" s="121"/>
      <c r="BM332" s="99"/>
      <c r="BN332" s="121"/>
      <c r="BO332" s="99"/>
      <c r="BP332" s="99"/>
      <c r="BQ332" s="99"/>
      <c r="BR332" s="99"/>
    </row>
    <row r="333" spans="57:70">
      <c r="BE333" s="98"/>
      <c r="BF333" s="99"/>
      <c r="BG333" s="99"/>
      <c r="BH333" s="99"/>
      <c r="BI333" s="99"/>
      <c r="BJ333" s="99"/>
      <c r="BK333" s="99"/>
      <c r="BL333" s="121"/>
      <c r="BM333" s="99"/>
      <c r="BN333" s="121"/>
      <c r="BO333" s="99"/>
      <c r="BP333" s="99"/>
      <c r="BQ333" s="99"/>
      <c r="BR333" s="99"/>
    </row>
    <row r="334" spans="57:70">
      <c r="BE334" s="98"/>
      <c r="BF334" s="99"/>
      <c r="BG334" s="99"/>
      <c r="BH334" s="99"/>
      <c r="BI334" s="99"/>
      <c r="BJ334" s="99"/>
      <c r="BK334" s="99"/>
      <c r="BL334" s="121"/>
      <c r="BM334" s="99"/>
      <c r="BN334" s="121"/>
      <c r="BO334" s="99"/>
      <c r="BP334" s="99"/>
      <c r="BQ334" s="99"/>
      <c r="BR334" s="99"/>
    </row>
    <row r="335" spans="57:70">
      <c r="BE335" s="98"/>
      <c r="BF335" s="99"/>
      <c r="BG335" s="99"/>
      <c r="BH335" s="99"/>
      <c r="BI335" s="99"/>
      <c r="BJ335" s="99"/>
      <c r="BK335" s="99"/>
      <c r="BL335" s="121"/>
      <c r="BM335" s="99"/>
      <c r="BN335" s="121"/>
      <c r="BO335" s="99"/>
      <c r="BP335" s="99"/>
      <c r="BQ335" s="99"/>
      <c r="BR335" s="99"/>
    </row>
    <row r="336" spans="57:70">
      <c r="BE336" s="98"/>
      <c r="BF336" s="99"/>
      <c r="BG336" s="99"/>
      <c r="BH336" s="99"/>
      <c r="BI336" s="99"/>
      <c r="BJ336" s="99"/>
      <c r="BK336" s="99"/>
      <c r="BL336" s="121"/>
      <c r="BM336" s="99"/>
      <c r="BN336" s="121"/>
      <c r="BO336" s="99"/>
      <c r="BP336" s="99"/>
      <c r="BQ336" s="99"/>
      <c r="BR336" s="99"/>
    </row>
    <row r="337" spans="57:70">
      <c r="BE337" s="98"/>
      <c r="BF337" s="99"/>
      <c r="BG337" s="99"/>
      <c r="BH337" s="99"/>
      <c r="BI337" s="99"/>
      <c r="BJ337" s="99"/>
      <c r="BK337" s="99"/>
      <c r="BL337" s="121"/>
      <c r="BM337" s="99"/>
      <c r="BN337" s="121"/>
      <c r="BO337" s="99"/>
      <c r="BP337" s="99"/>
      <c r="BQ337" s="99"/>
      <c r="BR337" s="99"/>
    </row>
    <row r="338" spans="57:70">
      <c r="BE338" s="98"/>
      <c r="BF338" s="99"/>
      <c r="BG338" s="99"/>
      <c r="BH338" s="99"/>
      <c r="BI338" s="99"/>
      <c r="BJ338" s="99"/>
      <c r="BK338" s="99"/>
      <c r="BL338" s="121"/>
      <c r="BM338" s="99"/>
      <c r="BN338" s="121"/>
      <c r="BO338" s="99"/>
      <c r="BP338" s="99"/>
      <c r="BQ338" s="99"/>
      <c r="BR338" s="99"/>
    </row>
    <row r="339" spans="57:70">
      <c r="BE339" s="98"/>
      <c r="BF339" s="99"/>
      <c r="BG339" s="99"/>
      <c r="BH339" s="99"/>
      <c r="BI339" s="99"/>
      <c r="BJ339" s="99"/>
      <c r="BK339" s="99"/>
      <c r="BL339" s="121"/>
      <c r="BM339" s="99"/>
      <c r="BN339" s="121"/>
      <c r="BO339" s="99"/>
      <c r="BP339" s="99"/>
      <c r="BQ339" s="99"/>
      <c r="BR339" s="99"/>
    </row>
    <row r="340" spans="57:70">
      <c r="BE340" s="98"/>
      <c r="BF340" s="99"/>
      <c r="BG340" s="99"/>
      <c r="BH340" s="99"/>
      <c r="BI340" s="99"/>
      <c r="BJ340" s="99"/>
      <c r="BK340" s="99"/>
      <c r="BL340" s="121"/>
      <c r="BM340" s="99"/>
      <c r="BN340" s="121"/>
      <c r="BO340" s="99"/>
      <c r="BP340" s="99"/>
      <c r="BQ340" s="99"/>
      <c r="BR340" s="99"/>
    </row>
    <row r="341" spans="57:70">
      <c r="BE341" s="98"/>
      <c r="BF341" s="99"/>
      <c r="BG341" s="99"/>
      <c r="BH341" s="99"/>
      <c r="BI341" s="99"/>
      <c r="BJ341" s="99"/>
      <c r="BK341" s="99"/>
      <c r="BL341" s="121"/>
      <c r="BM341" s="99"/>
      <c r="BN341" s="121"/>
      <c r="BO341" s="99"/>
      <c r="BP341" s="99"/>
      <c r="BQ341" s="99"/>
      <c r="BR341" s="99"/>
    </row>
    <row r="342" spans="57:70">
      <c r="BE342" s="98"/>
      <c r="BF342" s="99"/>
      <c r="BG342" s="99"/>
      <c r="BH342" s="99"/>
      <c r="BI342" s="99"/>
      <c r="BJ342" s="99"/>
      <c r="BK342" s="99"/>
      <c r="BL342" s="121"/>
      <c r="BM342" s="99"/>
      <c r="BN342" s="121"/>
      <c r="BO342" s="99"/>
      <c r="BP342" s="99"/>
      <c r="BQ342" s="99"/>
      <c r="BR342" s="99"/>
    </row>
    <row r="343" spans="57:70">
      <c r="BE343" s="98"/>
      <c r="BF343" s="99"/>
      <c r="BG343" s="99"/>
      <c r="BH343" s="99"/>
      <c r="BI343" s="99"/>
      <c r="BJ343" s="99"/>
      <c r="BK343" s="99"/>
      <c r="BL343" s="121"/>
      <c r="BM343" s="99"/>
      <c r="BN343" s="121"/>
      <c r="BO343" s="99"/>
      <c r="BP343" s="99"/>
      <c r="BQ343" s="99"/>
      <c r="BR343" s="99"/>
    </row>
    <row r="344" spans="57:70">
      <c r="BE344" s="98"/>
      <c r="BF344" s="99"/>
      <c r="BG344" s="99"/>
      <c r="BH344" s="99"/>
      <c r="BI344" s="99"/>
      <c r="BJ344" s="99"/>
      <c r="BK344" s="99"/>
      <c r="BL344" s="121"/>
      <c r="BM344" s="99"/>
      <c r="BN344" s="121"/>
      <c r="BO344" s="99"/>
      <c r="BP344" s="99"/>
      <c r="BQ344" s="99"/>
      <c r="BR344" s="99"/>
    </row>
    <row r="345" spans="57:70">
      <c r="BE345" s="98"/>
      <c r="BF345" s="99"/>
      <c r="BG345" s="99"/>
      <c r="BH345" s="99"/>
      <c r="BI345" s="99"/>
      <c r="BJ345" s="99"/>
      <c r="BK345" s="99"/>
      <c r="BL345" s="121"/>
      <c r="BM345" s="99"/>
      <c r="BN345" s="121"/>
      <c r="BO345" s="99"/>
      <c r="BP345" s="99"/>
      <c r="BQ345" s="99"/>
      <c r="BR345" s="99"/>
    </row>
    <row r="346" spans="57:70">
      <c r="BE346" s="98"/>
      <c r="BF346" s="99"/>
      <c r="BG346" s="99"/>
      <c r="BH346" s="99"/>
      <c r="BI346" s="99"/>
      <c r="BJ346" s="99"/>
      <c r="BK346" s="99"/>
      <c r="BL346" s="121"/>
      <c r="BM346" s="99"/>
      <c r="BN346" s="121"/>
      <c r="BO346" s="99"/>
      <c r="BP346" s="99"/>
      <c r="BQ346" s="99"/>
      <c r="BR346" s="99"/>
    </row>
    <row r="347" spans="57:70">
      <c r="BE347" s="98"/>
      <c r="BF347" s="99"/>
      <c r="BG347" s="99"/>
      <c r="BH347" s="99"/>
      <c r="BI347" s="99"/>
      <c r="BJ347" s="99"/>
      <c r="BK347" s="99"/>
      <c r="BL347" s="121"/>
      <c r="BM347" s="99"/>
      <c r="BN347" s="121"/>
      <c r="BO347" s="99"/>
      <c r="BP347" s="99"/>
      <c r="BQ347" s="99"/>
      <c r="BR347" s="99"/>
    </row>
    <row r="348" spans="57:70">
      <c r="BE348" s="98"/>
      <c r="BF348" s="99"/>
      <c r="BG348" s="99"/>
      <c r="BH348" s="99"/>
      <c r="BI348" s="99"/>
      <c r="BJ348" s="99"/>
      <c r="BK348" s="99"/>
      <c r="BL348" s="121"/>
      <c r="BM348" s="99"/>
      <c r="BN348" s="121"/>
      <c r="BO348" s="99"/>
      <c r="BP348" s="99"/>
      <c r="BQ348" s="99"/>
      <c r="BR348" s="99"/>
    </row>
    <row r="349" spans="57:70">
      <c r="BE349" s="98"/>
      <c r="BF349" s="99"/>
      <c r="BG349" s="99"/>
      <c r="BH349" s="99"/>
      <c r="BI349" s="99"/>
      <c r="BJ349" s="99"/>
      <c r="BK349" s="99"/>
      <c r="BL349" s="121"/>
      <c r="BM349" s="99"/>
      <c r="BN349" s="121"/>
      <c r="BO349" s="99"/>
      <c r="BP349" s="99"/>
      <c r="BQ349" s="99"/>
      <c r="BR349" s="99"/>
    </row>
    <row r="350" spans="57:70">
      <c r="BE350" s="98"/>
      <c r="BF350" s="99"/>
      <c r="BG350" s="99"/>
      <c r="BH350" s="99"/>
      <c r="BI350" s="99"/>
      <c r="BJ350" s="99"/>
      <c r="BK350" s="99"/>
      <c r="BL350" s="121"/>
      <c r="BM350" s="99"/>
      <c r="BN350" s="121"/>
      <c r="BO350" s="99"/>
      <c r="BP350" s="99"/>
      <c r="BQ350" s="99"/>
      <c r="BR350" s="99"/>
    </row>
    <row r="351" spans="57:70">
      <c r="BE351" s="98"/>
      <c r="BF351" s="99"/>
      <c r="BG351" s="99"/>
      <c r="BH351" s="99"/>
      <c r="BI351" s="99"/>
      <c r="BJ351" s="99"/>
      <c r="BK351" s="99"/>
      <c r="BL351" s="121"/>
      <c r="BM351" s="99"/>
      <c r="BN351" s="121"/>
      <c r="BO351" s="99"/>
      <c r="BP351" s="99"/>
      <c r="BQ351" s="99"/>
      <c r="BR351" s="99"/>
    </row>
    <row r="352" spans="57:70">
      <c r="BE352" s="98"/>
      <c r="BF352" s="99"/>
      <c r="BG352" s="99"/>
      <c r="BH352" s="99"/>
      <c r="BI352" s="99"/>
      <c r="BJ352" s="99"/>
      <c r="BK352" s="99"/>
      <c r="BL352" s="121"/>
      <c r="BM352" s="99"/>
      <c r="BN352" s="121"/>
      <c r="BO352" s="99"/>
      <c r="BP352" s="99"/>
      <c r="BQ352" s="99"/>
      <c r="BR352" s="99"/>
    </row>
    <row r="353" spans="57:70">
      <c r="BE353" s="98"/>
      <c r="BF353" s="99"/>
      <c r="BG353" s="99"/>
      <c r="BH353" s="99"/>
      <c r="BI353" s="99"/>
      <c r="BJ353" s="99"/>
      <c r="BK353" s="99"/>
      <c r="BL353" s="121"/>
      <c r="BM353" s="99"/>
      <c r="BN353" s="121"/>
      <c r="BO353" s="99"/>
      <c r="BP353" s="99"/>
      <c r="BQ353" s="99"/>
      <c r="BR353" s="99"/>
    </row>
    <row r="354" spans="57:70">
      <c r="BE354" s="98"/>
      <c r="BF354" s="99"/>
      <c r="BG354" s="99"/>
      <c r="BH354" s="99"/>
      <c r="BI354" s="99"/>
      <c r="BJ354" s="99"/>
      <c r="BK354" s="99"/>
      <c r="BL354" s="121"/>
      <c r="BM354" s="99"/>
      <c r="BN354" s="121"/>
      <c r="BO354" s="99"/>
      <c r="BP354" s="99"/>
      <c r="BQ354" s="99"/>
      <c r="BR354" s="99"/>
    </row>
    <row r="355" spans="57:70">
      <c r="BE355" s="98"/>
      <c r="BF355" s="99"/>
      <c r="BG355" s="99"/>
      <c r="BH355" s="99"/>
      <c r="BI355" s="99"/>
      <c r="BJ355" s="99"/>
      <c r="BK355" s="99"/>
      <c r="BL355" s="121"/>
      <c r="BM355" s="99"/>
      <c r="BN355" s="121"/>
      <c r="BO355" s="99"/>
      <c r="BP355" s="99"/>
      <c r="BQ355" s="99"/>
      <c r="BR355" s="99"/>
    </row>
    <row r="356" spans="57:70">
      <c r="BE356" s="98"/>
      <c r="BF356" s="99"/>
      <c r="BG356" s="99"/>
      <c r="BH356" s="99"/>
      <c r="BI356" s="99"/>
      <c r="BJ356" s="99"/>
      <c r="BK356" s="99"/>
      <c r="BL356" s="121"/>
      <c r="BM356" s="99"/>
      <c r="BN356" s="121"/>
      <c r="BO356" s="99"/>
      <c r="BP356" s="99"/>
      <c r="BQ356" s="99"/>
      <c r="BR356" s="99"/>
    </row>
    <row r="357" spans="57:70">
      <c r="BE357" s="98"/>
      <c r="BF357" s="99"/>
      <c r="BG357" s="99"/>
      <c r="BH357" s="99"/>
      <c r="BI357" s="99"/>
      <c r="BJ357" s="99"/>
      <c r="BK357" s="99"/>
      <c r="BL357" s="121"/>
      <c r="BM357" s="99"/>
      <c r="BN357" s="121"/>
      <c r="BO357" s="99"/>
      <c r="BP357" s="99"/>
      <c r="BQ357" s="99"/>
      <c r="BR357" s="99"/>
    </row>
    <row r="358" spans="57:70">
      <c r="BE358" s="98"/>
      <c r="BF358" s="99"/>
      <c r="BG358" s="99"/>
      <c r="BH358" s="99"/>
      <c r="BI358" s="99"/>
      <c r="BJ358" s="99"/>
      <c r="BK358" s="99"/>
      <c r="BL358" s="121"/>
      <c r="BM358" s="99"/>
      <c r="BN358" s="121"/>
      <c r="BO358" s="99"/>
      <c r="BP358" s="99"/>
      <c r="BQ358" s="99"/>
      <c r="BR358" s="99"/>
    </row>
    <row r="359" spans="57:70">
      <c r="BE359" s="98"/>
      <c r="BF359" s="99"/>
      <c r="BG359" s="99"/>
      <c r="BH359" s="99"/>
      <c r="BI359" s="99"/>
      <c r="BJ359" s="99"/>
      <c r="BK359" s="99"/>
      <c r="BL359" s="121"/>
      <c r="BM359" s="99"/>
      <c r="BN359" s="121"/>
      <c r="BO359" s="99"/>
      <c r="BP359" s="99"/>
      <c r="BQ359" s="99"/>
      <c r="BR359" s="99"/>
    </row>
    <row r="360" spans="57:70">
      <c r="BE360" s="98"/>
      <c r="BF360" s="99"/>
      <c r="BG360" s="99"/>
      <c r="BH360" s="99"/>
      <c r="BI360" s="99"/>
      <c r="BJ360" s="99"/>
      <c r="BK360" s="99"/>
      <c r="BL360" s="121"/>
      <c r="BM360" s="99"/>
      <c r="BN360" s="121"/>
      <c r="BO360" s="99"/>
      <c r="BP360" s="99"/>
      <c r="BQ360" s="99"/>
      <c r="BR360" s="99"/>
    </row>
    <row r="361" spans="57:70">
      <c r="BE361" s="98"/>
      <c r="BF361" s="99"/>
      <c r="BG361" s="99"/>
      <c r="BH361" s="99"/>
      <c r="BI361" s="99"/>
      <c r="BJ361" s="99"/>
      <c r="BK361" s="99"/>
      <c r="BL361" s="121"/>
      <c r="BM361" s="99"/>
      <c r="BN361" s="121"/>
      <c r="BO361" s="99"/>
      <c r="BP361" s="99"/>
      <c r="BQ361" s="99"/>
      <c r="BR361" s="99"/>
    </row>
    <row r="362" spans="57:70">
      <c r="BE362" s="98"/>
      <c r="BF362" s="99"/>
      <c r="BG362" s="99"/>
      <c r="BH362" s="99"/>
      <c r="BI362" s="99"/>
      <c r="BJ362" s="99"/>
      <c r="BK362" s="99"/>
      <c r="BL362" s="121"/>
      <c r="BM362" s="99"/>
      <c r="BN362" s="121"/>
      <c r="BO362" s="99"/>
      <c r="BP362" s="99"/>
      <c r="BQ362" s="99"/>
      <c r="BR362" s="99"/>
    </row>
    <row r="363" spans="57:70">
      <c r="BE363" s="98"/>
      <c r="BF363" s="99"/>
      <c r="BG363" s="99"/>
      <c r="BH363" s="99"/>
      <c r="BI363" s="99"/>
      <c r="BJ363" s="99"/>
      <c r="BK363" s="99"/>
      <c r="BL363" s="121"/>
      <c r="BM363" s="99"/>
      <c r="BN363" s="121"/>
      <c r="BO363" s="99"/>
      <c r="BP363" s="99"/>
      <c r="BQ363" s="99"/>
      <c r="BR363" s="99"/>
    </row>
    <row r="364" spans="57:70">
      <c r="BE364" s="98"/>
      <c r="BF364" s="99"/>
      <c r="BG364" s="99"/>
      <c r="BH364" s="99"/>
      <c r="BI364" s="99"/>
      <c r="BJ364" s="99"/>
      <c r="BK364" s="99"/>
      <c r="BL364" s="121"/>
      <c r="BM364" s="99"/>
      <c r="BN364" s="121"/>
      <c r="BO364" s="99"/>
      <c r="BP364" s="99"/>
      <c r="BQ364" s="99"/>
      <c r="BR364" s="99"/>
    </row>
    <row r="365" spans="57:70">
      <c r="BE365" s="98"/>
      <c r="BF365" s="99"/>
      <c r="BG365" s="99"/>
      <c r="BH365" s="99"/>
      <c r="BI365" s="99"/>
      <c r="BJ365" s="99"/>
      <c r="BK365" s="99"/>
      <c r="BL365" s="121"/>
      <c r="BM365" s="99"/>
      <c r="BN365" s="121"/>
      <c r="BO365" s="99"/>
      <c r="BP365" s="99"/>
      <c r="BQ365" s="99"/>
      <c r="BR365" s="99"/>
    </row>
    <row r="366" spans="57:70">
      <c r="BE366" s="98"/>
      <c r="BF366" s="99"/>
      <c r="BG366" s="99"/>
      <c r="BH366" s="99"/>
      <c r="BI366" s="99"/>
      <c r="BJ366" s="99"/>
      <c r="BK366" s="99"/>
      <c r="BL366" s="121"/>
      <c r="BM366" s="99"/>
      <c r="BN366" s="121"/>
      <c r="BO366" s="99"/>
      <c r="BP366" s="99"/>
      <c r="BQ366" s="99"/>
      <c r="BR366" s="99"/>
    </row>
    <row r="367" spans="57:70">
      <c r="BE367" s="98"/>
      <c r="BF367" s="99"/>
      <c r="BG367" s="99"/>
      <c r="BH367" s="99"/>
      <c r="BI367" s="99"/>
      <c r="BJ367" s="99"/>
      <c r="BK367" s="99"/>
      <c r="BL367" s="121"/>
      <c r="BM367" s="99"/>
      <c r="BN367" s="121"/>
      <c r="BO367" s="99"/>
      <c r="BP367" s="99"/>
      <c r="BQ367" s="99"/>
      <c r="BR367" s="99"/>
    </row>
    <row r="368" spans="57:70">
      <c r="BE368" s="98"/>
      <c r="BF368" s="99"/>
      <c r="BG368" s="99"/>
      <c r="BH368" s="99"/>
      <c r="BI368" s="99"/>
      <c r="BJ368" s="99"/>
      <c r="BK368" s="99"/>
      <c r="BL368" s="121"/>
      <c r="BM368" s="99"/>
      <c r="BN368" s="121"/>
      <c r="BO368" s="99"/>
      <c r="BP368" s="99"/>
      <c r="BQ368" s="99"/>
      <c r="BR368" s="99"/>
    </row>
    <row r="369" spans="57:70">
      <c r="BE369" s="98"/>
      <c r="BF369" s="99"/>
      <c r="BG369" s="99"/>
      <c r="BH369" s="99"/>
      <c r="BI369" s="99"/>
      <c r="BJ369" s="99"/>
      <c r="BK369" s="99"/>
      <c r="BL369" s="121"/>
      <c r="BM369" s="99"/>
      <c r="BN369" s="121"/>
      <c r="BO369" s="99"/>
      <c r="BP369" s="99"/>
      <c r="BQ369" s="99"/>
      <c r="BR369" s="99"/>
    </row>
    <row r="370" spans="57:70">
      <c r="BE370" s="98"/>
      <c r="BF370" s="99"/>
      <c r="BG370" s="99"/>
      <c r="BH370" s="99"/>
      <c r="BI370" s="99"/>
      <c r="BJ370" s="99"/>
      <c r="BK370" s="99"/>
      <c r="BL370" s="121"/>
      <c r="BM370" s="99"/>
      <c r="BN370" s="121"/>
      <c r="BO370" s="99"/>
      <c r="BP370" s="99"/>
      <c r="BQ370" s="99"/>
      <c r="BR370" s="99"/>
    </row>
    <row r="371" spans="57:70">
      <c r="BE371" s="98"/>
      <c r="BF371" s="99"/>
      <c r="BG371" s="99"/>
      <c r="BH371" s="99"/>
      <c r="BI371" s="99"/>
      <c r="BJ371" s="99"/>
      <c r="BK371" s="99"/>
      <c r="BL371" s="121"/>
      <c r="BM371" s="99"/>
      <c r="BN371" s="121"/>
      <c r="BO371" s="99"/>
      <c r="BP371" s="99"/>
      <c r="BQ371" s="99"/>
      <c r="BR371" s="99"/>
    </row>
    <row r="372" spans="57:70">
      <c r="BE372" s="98"/>
      <c r="BF372" s="99"/>
      <c r="BG372" s="99"/>
      <c r="BH372" s="99"/>
      <c r="BI372" s="99"/>
      <c r="BJ372" s="99"/>
      <c r="BK372" s="99"/>
      <c r="BL372" s="121"/>
      <c r="BM372" s="99"/>
      <c r="BN372" s="121"/>
      <c r="BO372" s="99"/>
      <c r="BP372" s="99"/>
      <c r="BQ372" s="99"/>
      <c r="BR372" s="99"/>
    </row>
    <row r="373" spans="57:70">
      <c r="BE373" s="98"/>
      <c r="BF373" s="99"/>
      <c r="BG373" s="99"/>
      <c r="BH373" s="99"/>
      <c r="BI373" s="99"/>
      <c r="BJ373" s="99"/>
      <c r="BK373" s="99"/>
      <c r="BL373" s="121"/>
      <c r="BM373" s="99"/>
      <c r="BN373" s="121"/>
      <c r="BO373" s="99"/>
      <c r="BP373" s="99"/>
      <c r="BQ373" s="99"/>
      <c r="BR373" s="99"/>
    </row>
    <row r="374" spans="57:70">
      <c r="BE374" s="98"/>
      <c r="BF374" s="99"/>
      <c r="BG374" s="99"/>
      <c r="BH374" s="99"/>
      <c r="BI374" s="99"/>
      <c r="BJ374" s="99"/>
      <c r="BK374" s="99"/>
      <c r="BL374" s="121"/>
      <c r="BM374" s="99"/>
      <c r="BN374" s="121"/>
      <c r="BO374" s="99"/>
      <c r="BP374" s="99"/>
      <c r="BQ374" s="99"/>
      <c r="BR374" s="99"/>
    </row>
    <row r="375" spans="57:70">
      <c r="BE375" s="98"/>
      <c r="BF375" s="99"/>
      <c r="BG375" s="99"/>
      <c r="BH375" s="99"/>
      <c r="BI375" s="99"/>
      <c r="BJ375" s="99"/>
      <c r="BK375" s="99"/>
      <c r="BL375" s="121"/>
      <c r="BM375" s="99"/>
      <c r="BN375" s="121"/>
      <c r="BO375" s="99"/>
      <c r="BP375" s="99"/>
      <c r="BQ375" s="99"/>
      <c r="BR375" s="99"/>
    </row>
    <row r="376" spans="57:70">
      <c r="BE376" s="98"/>
      <c r="BF376" s="99"/>
      <c r="BG376" s="99"/>
      <c r="BH376" s="99"/>
      <c r="BI376" s="99"/>
      <c r="BJ376" s="99"/>
      <c r="BK376" s="99"/>
      <c r="BL376" s="121"/>
      <c r="BM376" s="99"/>
      <c r="BN376" s="121"/>
      <c r="BO376" s="99"/>
      <c r="BP376" s="99"/>
      <c r="BQ376" s="99"/>
      <c r="BR376" s="99"/>
    </row>
    <row r="377" spans="57:70">
      <c r="BE377" s="98"/>
      <c r="BF377" s="99"/>
      <c r="BG377" s="99"/>
      <c r="BH377" s="99"/>
      <c r="BI377" s="99"/>
      <c r="BJ377" s="99"/>
      <c r="BK377" s="99"/>
      <c r="BL377" s="121"/>
      <c r="BM377" s="99"/>
      <c r="BN377" s="121"/>
      <c r="BO377" s="99"/>
      <c r="BP377" s="99"/>
      <c r="BQ377" s="99"/>
      <c r="BR377" s="99"/>
    </row>
    <row r="378" spans="57:70">
      <c r="BE378" s="98"/>
      <c r="BF378" s="99"/>
      <c r="BG378" s="99"/>
      <c r="BH378" s="99"/>
      <c r="BI378" s="99"/>
      <c r="BJ378" s="99"/>
      <c r="BK378" s="99"/>
      <c r="BL378" s="121"/>
      <c r="BM378" s="99"/>
      <c r="BN378" s="121"/>
      <c r="BO378" s="99"/>
      <c r="BP378" s="99"/>
      <c r="BQ378" s="99"/>
      <c r="BR378" s="99"/>
    </row>
    <row r="379" spans="57:70">
      <c r="BE379" s="98"/>
      <c r="BF379" s="99"/>
      <c r="BG379" s="99"/>
      <c r="BH379" s="99"/>
      <c r="BI379" s="99"/>
      <c r="BJ379" s="99"/>
      <c r="BK379" s="99"/>
      <c r="BL379" s="121"/>
      <c r="BM379" s="99"/>
      <c r="BN379" s="121"/>
      <c r="BO379" s="99"/>
      <c r="BP379" s="99"/>
      <c r="BQ379" s="99"/>
      <c r="BR379" s="99"/>
    </row>
    <row r="380" spans="57:70">
      <c r="BE380" s="98"/>
      <c r="BF380" s="99"/>
      <c r="BG380" s="99"/>
      <c r="BH380" s="99"/>
      <c r="BI380" s="99"/>
      <c r="BJ380" s="99"/>
      <c r="BK380" s="99"/>
      <c r="BL380" s="121"/>
      <c r="BM380" s="99"/>
      <c r="BN380" s="121"/>
      <c r="BO380" s="99"/>
      <c r="BP380" s="99"/>
      <c r="BQ380" s="99"/>
      <c r="BR380" s="99"/>
    </row>
    <row r="381" spans="57:70">
      <c r="BE381" s="98"/>
      <c r="BF381" s="99"/>
      <c r="BG381" s="99"/>
      <c r="BH381" s="99"/>
      <c r="BI381" s="99"/>
      <c r="BJ381" s="99"/>
      <c r="BK381" s="99"/>
      <c r="BL381" s="121"/>
      <c r="BM381" s="99"/>
      <c r="BN381" s="121"/>
      <c r="BO381" s="99"/>
      <c r="BP381" s="99"/>
      <c r="BQ381" s="99"/>
      <c r="BR381" s="99"/>
    </row>
    <row r="382" spans="57:70">
      <c r="BE382" s="98"/>
      <c r="BF382" s="99"/>
      <c r="BG382" s="99"/>
      <c r="BH382" s="99"/>
      <c r="BI382" s="99"/>
      <c r="BJ382" s="99"/>
      <c r="BK382" s="99"/>
      <c r="BL382" s="121"/>
      <c r="BM382" s="99"/>
      <c r="BN382" s="121"/>
      <c r="BO382" s="99"/>
      <c r="BP382" s="99"/>
      <c r="BQ382" s="99"/>
      <c r="BR382" s="99"/>
    </row>
    <row r="383" spans="57:70">
      <c r="BE383" s="98"/>
      <c r="BF383" s="99"/>
      <c r="BG383" s="99"/>
      <c r="BH383" s="99"/>
      <c r="BI383" s="99"/>
      <c r="BJ383" s="99"/>
      <c r="BK383" s="99"/>
      <c r="BL383" s="121"/>
      <c r="BM383" s="99"/>
      <c r="BN383" s="121"/>
      <c r="BO383" s="99"/>
      <c r="BP383" s="99"/>
      <c r="BQ383" s="99"/>
      <c r="BR383" s="99"/>
    </row>
    <row r="384" spans="57:70">
      <c r="BE384" s="98"/>
      <c r="BF384" s="99"/>
      <c r="BG384" s="99"/>
      <c r="BH384" s="99"/>
      <c r="BI384" s="99"/>
      <c r="BJ384" s="99"/>
      <c r="BK384" s="99"/>
      <c r="BL384" s="121"/>
      <c r="BM384" s="99"/>
      <c r="BN384" s="121"/>
      <c r="BO384" s="99"/>
      <c r="BP384" s="99"/>
      <c r="BQ384" s="99"/>
      <c r="BR384" s="99"/>
    </row>
    <row r="385" spans="57:70">
      <c r="BE385" s="98"/>
      <c r="BF385" s="99"/>
      <c r="BG385" s="99"/>
      <c r="BH385" s="99"/>
      <c r="BI385" s="99"/>
      <c r="BJ385" s="99"/>
      <c r="BK385" s="99"/>
      <c r="BL385" s="121"/>
      <c r="BM385" s="99"/>
      <c r="BN385" s="121"/>
      <c r="BO385" s="99"/>
      <c r="BP385" s="99"/>
      <c r="BQ385" s="99"/>
      <c r="BR385" s="99"/>
    </row>
    <row r="386" spans="57:70">
      <c r="BE386" s="98"/>
      <c r="BF386" s="99"/>
      <c r="BG386" s="99"/>
      <c r="BH386" s="99"/>
      <c r="BI386" s="99"/>
      <c r="BJ386" s="99"/>
      <c r="BK386" s="99"/>
      <c r="BL386" s="121"/>
      <c r="BM386" s="99"/>
      <c r="BN386" s="121"/>
      <c r="BO386" s="99"/>
      <c r="BP386" s="99"/>
      <c r="BQ386" s="99"/>
      <c r="BR386" s="99"/>
    </row>
    <row r="387" spans="57:70">
      <c r="BE387" s="98"/>
      <c r="BF387" s="99"/>
      <c r="BG387" s="99"/>
      <c r="BH387" s="99"/>
      <c r="BI387" s="99"/>
      <c r="BJ387" s="99"/>
      <c r="BK387" s="99"/>
      <c r="BL387" s="121"/>
      <c r="BM387" s="99"/>
      <c r="BN387" s="121"/>
      <c r="BO387" s="99"/>
      <c r="BP387" s="99"/>
      <c r="BQ387" s="99"/>
      <c r="BR387" s="99"/>
    </row>
    <row r="388" spans="57:70">
      <c r="BE388" s="98"/>
      <c r="BF388" s="99"/>
      <c r="BG388" s="99"/>
      <c r="BH388" s="99"/>
      <c r="BI388" s="99"/>
      <c r="BJ388" s="99"/>
      <c r="BK388" s="99"/>
      <c r="BL388" s="121"/>
      <c r="BM388" s="99"/>
      <c r="BN388" s="121"/>
      <c r="BO388" s="99"/>
      <c r="BP388" s="99"/>
      <c r="BQ388" s="99"/>
      <c r="BR388" s="99"/>
    </row>
    <row r="389" spans="57:70">
      <c r="BE389" s="98"/>
      <c r="BF389" s="99"/>
      <c r="BG389" s="99"/>
      <c r="BH389" s="99"/>
      <c r="BI389" s="99"/>
      <c r="BJ389" s="99"/>
      <c r="BK389" s="99"/>
      <c r="BL389" s="121"/>
      <c r="BM389" s="99"/>
      <c r="BN389" s="121"/>
      <c r="BO389" s="99"/>
      <c r="BP389" s="99"/>
      <c r="BQ389" s="99"/>
      <c r="BR389" s="99"/>
    </row>
    <row r="390" spans="57:70">
      <c r="BE390" s="98"/>
      <c r="BF390" s="99"/>
      <c r="BG390" s="99"/>
      <c r="BH390" s="99"/>
      <c r="BI390" s="99"/>
      <c r="BJ390" s="99"/>
      <c r="BK390" s="99"/>
      <c r="BL390" s="121"/>
      <c r="BM390" s="99"/>
      <c r="BN390" s="121"/>
      <c r="BO390" s="99"/>
      <c r="BP390" s="99"/>
      <c r="BQ390" s="99"/>
      <c r="BR390" s="99"/>
    </row>
    <row r="391" spans="57:70">
      <c r="BE391" s="98"/>
      <c r="BF391" s="99"/>
      <c r="BG391" s="99"/>
      <c r="BH391" s="99"/>
      <c r="BI391" s="99"/>
      <c r="BJ391" s="99"/>
      <c r="BK391" s="99"/>
      <c r="BL391" s="121"/>
      <c r="BM391" s="99"/>
      <c r="BN391" s="121"/>
      <c r="BO391" s="99"/>
      <c r="BP391" s="99"/>
      <c r="BQ391" s="99"/>
      <c r="BR391" s="99"/>
    </row>
    <row r="392" spans="57:70">
      <c r="BE392" s="98"/>
      <c r="BF392" s="99"/>
      <c r="BG392" s="99"/>
      <c r="BH392" s="99"/>
      <c r="BI392" s="99"/>
      <c r="BJ392" s="99"/>
      <c r="BK392" s="99"/>
      <c r="BL392" s="121"/>
      <c r="BM392" s="99"/>
      <c r="BN392" s="121"/>
      <c r="BO392" s="99"/>
      <c r="BP392" s="99"/>
      <c r="BQ392" s="99"/>
      <c r="BR392" s="99"/>
    </row>
    <row r="393" spans="57:70">
      <c r="BE393" s="98"/>
      <c r="BF393" s="99"/>
      <c r="BG393" s="99"/>
      <c r="BH393" s="99"/>
      <c r="BI393" s="99"/>
      <c r="BJ393" s="99"/>
      <c r="BK393" s="99"/>
      <c r="BL393" s="121"/>
      <c r="BM393" s="99"/>
      <c r="BN393" s="121"/>
      <c r="BO393" s="99"/>
      <c r="BP393" s="99"/>
      <c r="BQ393" s="99"/>
      <c r="BR393" s="99"/>
    </row>
    <row r="394" spans="57:70">
      <c r="BE394" s="98"/>
      <c r="BF394" s="99"/>
      <c r="BG394" s="99"/>
      <c r="BH394" s="99"/>
      <c r="BI394" s="99"/>
      <c r="BJ394" s="99"/>
      <c r="BK394" s="99"/>
      <c r="BL394" s="121"/>
      <c r="BM394" s="99"/>
      <c r="BN394" s="121"/>
      <c r="BO394" s="99"/>
      <c r="BP394" s="99"/>
      <c r="BQ394" s="99"/>
      <c r="BR394" s="99"/>
    </row>
    <row r="395" spans="57:70">
      <c r="BE395" s="98"/>
      <c r="BF395" s="99"/>
      <c r="BG395" s="99"/>
      <c r="BH395" s="99"/>
      <c r="BI395" s="99"/>
      <c r="BJ395" s="99"/>
      <c r="BK395" s="99"/>
      <c r="BL395" s="121"/>
      <c r="BM395" s="99"/>
      <c r="BN395" s="121"/>
      <c r="BO395" s="99"/>
      <c r="BP395" s="99"/>
      <c r="BQ395" s="99"/>
      <c r="BR395" s="99"/>
    </row>
    <row r="396" spans="57:70">
      <c r="BE396" s="98"/>
      <c r="BF396" s="99"/>
      <c r="BG396" s="99"/>
      <c r="BH396" s="99"/>
      <c r="BI396" s="99"/>
      <c r="BJ396" s="99"/>
      <c r="BK396" s="99"/>
      <c r="BL396" s="121"/>
      <c r="BM396" s="99"/>
      <c r="BN396" s="121"/>
      <c r="BO396" s="99"/>
      <c r="BP396" s="99"/>
      <c r="BQ396" s="99"/>
      <c r="BR396" s="99"/>
    </row>
    <row r="397" spans="57:70">
      <c r="BE397" s="98"/>
      <c r="BF397" s="99"/>
      <c r="BG397" s="99"/>
      <c r="BH397" s="99"/>
      <c r="BI397" s="99"/>
      <c r="BJ397" s="99"/>
      <c r="BK397" s="99"/>
      <c r="BL397" s="121"/>
      <c r="BM397" s="99"/>
      <c r="BN397" s="121"/>
      <c r="BO397" s="99"/>
      <c r="BP397" s="99"/>
      <c r="BQ397" s="99"/>
      <c r="BR397" s="99"/>
    </row>
    <row r="398" spans="57:70">
      <c r="BE398" s="98"/>
      <c r="BF398" s="99"/>
      <c r="BG398" s="99"/>
      <c r="BH398" s="99"/>
      <c r="BI398" s="99"/>
      <c r="BJ398" s="99"/>
      <c r="BK398" s="99"/>
      <c r="BL398" s="121"/>
      <c r="BM398" s="99"/>
      <c r="BN398" s="121"/>
      <c r="BO398" s="99"/>
      <c r="BP398" s="99"/>
      <c r="BQ398" s="99"/>
      <c r="BR398" s="99"/>
    </row>
    <row r="399" spans="57:70">
      <c r="BE399" s="98"/>
      <c r="BF399" s="99"/>
      <c r="BG399" s="99"/>
      <c r="BH399" s="99"/>
      <c r="BI399" s="99"/>
      <c r="BJ399" s="99"/>
      <c r="BK399" s="99"/>
      <c r="BL399" s="121"/>
      <c r="BM399" s="99"/>
      <c r="BN399" s="121"/>
      <c r="BO399" s="99"/>
      <c r="BP399" s="99"/>
      <c r="BQ399" s="99"/>
      <c r="BR399" s="99"/>
    </row>
    <row r="400" spans="57:70">
      <c r="BE400" s="98"/>
      <c r="BF400" s="99"/>
      <c r="BG400" s="99"/>
      <c r="BH400" s="99"/>
      <c r="BI400" s="99"/>
      <c r="BJ400" s="99"/>
      <c r="BK400" s="99"/>
      <c r="BL400" s="121"/>
      <c r="BM400" s="99"/>
      <c r="BN400" s="121"/>
      <c r="BO400" s="99"/>
      <c r="BP400" s="99"/>
      <c r="BQ400" s="99"/>
      <c r="BR400" s="99"/>
    </row>
    <row r="401" spans="57:70">
      <c r="BE401" s="98"/>
      <c r="BF401" s="99"/>
      <c r="BG401" s="99"/>
      <c r="BH401" s="99"/>
      <c r="BI401" s="99"/>
      <c r="BJ401" s="99"/>
      <c r="BK401" s="99"/>
      <c r="BL401" s="121"/>
      <c r="BM401" s="99"/>
      <c r="BN401" s="121"/>
      <c r="BO401" s="99"/>
      <c r="BP401" s="99"/>
      <c r="BQ401" s="99"/>
      <c r="BR401" s="99"/>
    </row>
    <row r="402" spans="57:70">
      <c r="BE402" s="98"/>
      <c r="BF402" s="99"/>
      <c r="BG402" s="99"/>
      <c r="BH402" s="99"/>
      <c r="BI402" s="99"/>
      <c r="BJ402" s="99"/>
      <c r="BK402" s="99"/>
      <c r="BL402" s="121"/>
      <c r="BM402" s="99"/>
      <c r="BN402" s="121"/>
      <c r="BO402" s="99"/>
      <c r="BP402" s="99"/>
      <c r="BQ402" s="99"/>
      <c r="BR402" s="99"/>
    </row>
    <row r="403" spans="57:70">
      <c r="BE403" s="98"/>
      <c r="BF403" s="99"/>
      <c r="BG403" s="99"/>
      <c r="BH403" s="99"/>
      <c r="BI403" s="99"/>
      <c r="BJ403" s="99"/>
      <c r="BK403" s="99"/>
      <c r="BL403" s="121"/>
      <c r="BM403" s="99"/>
      <c r="BN403" s="121"/>
      <c r="BO403" s="99"/>
      <c r="BP403" s="99"/>
      <c r="BQ403" s="99"/>
      <c r="BR403" s="99"/>
    </row>
    <row r="404" spans="57:70">
      <c r="BE404" s="98"/>
      <c r="BF404" s="99"/>
      <c r="BG404" s="99"/>
      <c r="BH404" s="99"/>
      <c r="BI404" s="99"/>
      <c r="BJ404" s="99"/>
      <c r="BK404" s="99"/>
      <c r="BL404" s="121"/>
      <c r="BM404" s="99"/>
      <c r="BN404" s="121"/>
      <c r="BO404" s="99"/>
      <c r="BP404" s="99"/>
      <c r="BQ404" s="99"/>
      <c r="BR404" s="99"/>
    </row>
    <row r="405" spans="57:70">
      <c r="BE405" s="98"/>
      <c r="BF405" s="99"/>
      <c r="BG405" s="99"/>
      <c r="BH405" s="99"/>
      <c r="BI405" s="99"/>
      <c r="BJ405" s="99"/>
      <c r="BK405" s="99"/>
      <c r="BL405" s="121"/>
      <c r="BM405" s="99"/>
      <c r="BN405" s="121"/>
      <c r="BO405" s="99"/>
      <c r="BP405" s="99"/>
      <c r="BQ405" s="99"/>
      <c r="BR405" s="99"/>
    </row>
    <row r="406" spans="57:70">
      <c r="BE406" s="98"/>
      <c r="BF406" s="99"/>
      <c r="BG406" s="99"/>
      <c r="BH406" s="99"/>
      <c r="BI406" s="99"/>
      <c r="BJ406" s="99"/>
      <c r="BK406" s="99"/>
      <c r="BL406" s="121"/>
      <c r="BM406" s="99"/>
      <c r="BN406" s="121"/>
      <c r="BO406" s="99"/>
      <c r="BP406" s="99"/>
      <c r="BQ406" s="99"/>
      <c r="BR406" s="99"/>
    </row>
    <row r="407" spans="57:70">
      <c r="BE407" s="98"/>
      <c r="BF407" s="99"/>
      <c r="BG407" s="99"/>
      <c r="BH407" s="99"/>
      <c r="BI407" s="99"/>
      <c r="BJ407" s="99"/>
      <c r="BK407" s="99"/>
      <c r="BL407" s="121"/>
      <c r="BM407" s="99"/>
      <c r="BN407" s="121"/>
      <c r="BO407" s="99"/>
      <c r="BP407" s="99"/>
      <c r="BQ407" s="99"/>
      <c r="BR407" s="99"/>
    </row>
    <row r="408" spans="57:70">
      <c r="BE408" s="98"/>
      <c r="BF408" s="99"/>
      <c r="BG408" s="99"/>
      <c r="BH408" s="99"/>
      <c r="BI408" s="99"/>
      <c r="BJ408" s="99"/>
      <c r="BK408" s="99"/>
      <c r="BL408" s="121"/>
      <c r="BM408" s="99"/>
      <c r="BN408" s="121"/>
      <c r="BO408" s="99"/>
      <c r="BP408" s="99"/>
      <c r="BQ408" s="99"/>
      <c r="BR408" s="99"/>
    </row>
    <row r="409" spans="57:70">
      <c r="BE409" s="98"/>
      <c r="BF409" s="99"/>
      <c r="BG409" s="99"/>
      <c r="BH409" s="99"/>
      <c r="BI409" s="99"/>
      <c r="BJ409" s="99"/>
      <c r="BK409" s="99"/>
      <c r="BL409" s="121"/>
      <c r="BM409" s="99"/>
      <c r="BN409" s="121"/>
      <c r="BO409" s="99"/>
      <c r="BP409" s="99"/>
      <c r="BQ409" s="99"/>
      <c r="BR409" s="99"/>
    </row>
    <row r="410" spans="57:70">
      <c r="BE410" s="98"/>
      <c r="BF410" s="99"/>
      <c r="BG410" s="99"/>
      <c r="BH410" s="99"/>
      <c r="BI410" s="99"/>
      <c r="BJ410" s="99"/>
      <c r="BK410" s="99"/>
      <c r="BL410" s="121"/>
      <c r="BM410" s="99"/>
      <c r="BN410" s="121"/>
      <c r="BO410" s="99"/>
      <c r="BP410" s="99"/>
      <c r="BQ410" s="99"/>
      <c r="BR410" s="99"/>
    </row>
    <row r="411" spans="57:70">
      <c r="BE411" s="98"/>
      <c r="BF411" s="99"/>
      <c r="BG411" s="99"/>
      <c r="BH411" s="99"/>
      <c r="BI411" s="99"/>
      <c r="BJ411" s="99"/>
      <c r="BK411" s="99"/>
      <c r="BL411" s="121"/>
      <c r="BM411" s="99"/>
      <c r="BN411" s="121"/>
      <c r="BO411" s="99"/>
      <c r="BP411" s="99"/>
      <c r="BQ411" s="99"/>
      <c r="BR411" s="99"/>
    </row>
    <row r="412" spans="57:70">
      <c r="BE412" s="98"/>
      <c r="BF412" s="99"/>
      <c r="BG412" s="99"/>
      <c r="BH412" s="99"/>
      <c r="BI412" s="99"/>
      <c r="BJ412" s="99"/>
      <c r="BK412" s="99"/>
      <c r="BL412" s="121"/>
      <c r="BM412" s="99"/>
      <c r="BN412" s="121"/>
      <c r="BO412" s="99"/>
      <c r="BP412" s="99"/>
      <c r="BQ412" s="99"/>
      <c r="BR412" s="99"/>
    </row>
    <row r="413" spans="57:70">
      <c r="BE413" s="98"/>
      <c r="BF413" s="99"/>
      <c r="BG413" s="99"/>
      <c r="BH413" s="99"/>
      <c r="BI413" s="99"/>
      <c r="BJ413" s="99"/>
      <c r="BK413" s="99"/>
      <c r="BL413" s="121"/>
      <c r="BM413" s="99"/>
      <c r="BN413" s="121"/>
      <c r="BO413" s="99"/>
      <c r="BP413" s="99"/>
      <c r="BQ413" s="99"/>
      <c r="BR413" s="99"/>
    </row>
    <row r="414" spans="57:70">
      <c r="BE414" s="98"/>
      <c r="BF414" s="99"/>
      <c r="BG414" s="99"/>
      <c r="BH414" s="99"/>
      <c r="BI414" s="99"/>
      <c r="BJ414" s="99"/>
      <c r="BK414" s="99"/>
      <c r="BL414" s="121"/>
      <c r="BM414" s="99"/>
      <c r="BN414" s="121"/>
      <c r="BO414" s="99"/>
      <c r="BP414" s="99"/>
      <c r="BQ414" s="99"/>
      <c r="BR414" s="99"/>
    </row>
    <row r="415" spans="57:70">
      <c r="BE415" s="98"/>
      <c r="BF415" s="99"/>
      <c r="BG415" s="99"/>
      <c r="BH415" s="99"/>
      <c r="BI415" s="99"/>
      <c r="BJ415" s="99"/>
      <c r="BK415" s="99"/>
      <c r="BL415" s="121"/>
      <c r="BM415" s="99"/>
      <c r="BN415" s="121"/>
      <c r="BO415" s="99"/>
      <c r="BP415" s="99"/>
      <c r="BQ415" s="99"/>
      <c r="BR415" s="99"/>
    </row>
    <row r="416" spans="57:70">
      <c r="BE416" s="98"/>
      <c r="BF416" s="99"/>
      <c r="BG416" s="99"/>
      <c r="BH416" s="99"/>
      <c r="BI416" s="99"/>
      <c r="BJ416" s="99"/>
      <c r="BK416" s="99"/>
      <c r="BL416" s="121"/>
      <c r="BM416" s="99"/>
      <c r="BN416" s="121"/>
      <c r="BO416" s="99"/>
      <c r="BP416" s="99"/>
      <c r="BQ416" s="99"/>
      <c r="BR416" s="99"/>
    </row>
    <row r="417" spans="57:70">
      <c r="BE417" s="98"/>
      <c r="BF417" s="99"/>
      <c r="BG417" s="99"/>
      <c r="BH417" s="99"/>
      <c r="BI417" s="99"/>
      <c r="BJ417" s="99"/>
      <c r="BK417" s="99"/>
      <c r="BL417" s="121"/>
      <c r="BM417" s="99"/>
      <c r="BN417" s="121"/>
      <c r="BO417" s="99"/>
      <c r="BP417" s="99"/>
      <c r="BQ417" s="99"/>
      <c r="BR417" s="99"/>
    </row>
    <row r="418" spans="57:70">
      <c r="BE418" s="98"/>
      <c r="BF418" s="99"/>
      <c r="BG418" s="99"/>
      <c r="BH418" s="99"/>
      <c r="BI418" s="99"/>
      <c r="BJ418" s="99"/>
      <c r="BK418" s="99"/>
      <c r="BL418" s="121"/>
      <c r="BM418" s="99"/>
      <c r="BN418" s="121"/>
      <c r="BO418" s="99"/>
      <c r="BP418" s="99"/>
      <c r="BQ418" s="99"/>
      <c r="BR418" s="99"/>
    </row>
    <row r="419" spans="57:70">
      <c r="BE419" s="98"/>
      <c r="BF419" s="99"/>
      <c r="BG419" s="99"/>
      <c r="BH419" s="99"/>
      <c r="BI419" s="99"/>
      <c r="BJ419" s="99"/>
      <c r="BK419" s="99"/>
      <c r="BL419" s="121"/>
      <c r="BM419" s="99"/>
      <c r="BN419" s="121"/>
      <c r="BO419" s="99"/>
      <c r="BP419" s="99"/>
      <c r="BQ419" s="99"/>
      <c r="BR419" s="99"/>
    </row>
    <row r="420" spans="57:70">
      <c r="BE420" s="98"/>
      <c r="BF420" s="99"/>
      <c r="BG420" s="99"/>
      <c r="BH420" s="99"/>
      <c r="BI420" s="99"/>
      <c r="BJ420" s="99"/>
      <c r="BK420" s="99"/>
      <c r="BL420" s="121"/>
      <c r="BM420" s="99"/>
      <c r="BN420" s="121"/>
      <c r="BO420" s="99"/>
      <c r="BP420" s="99"/>
      <c r="BQ420" s="99"/>
      <c r="BR420" s="99"/>
    </row>
    <row r="421" spans="57:70">
      <c r="BE421" s="98"/>
      <c r="BF421" s="99"/>
      <c r="BG421" s="99"/>
      <c r="BH421" s="99"/>
      <c r="BI421" s="99"/>
      <c r="BJ421" s="99"/>
      <c r="BK421" s="99"/>
      <c r="BL421" s="121"/>
      <c r="BM421" s="99"/>
      <c r="BN421" s="121"/>
      <c r="BO421" s="99"/>
      <c r="BP421" s="99"/>
      <c r="BQ421" s="99"/>
      <c r="BR421" s="99"/>
    </row>
    <row r="422" spans="57:70">
      <c r="BE422" s="98"/>
      <c r="BF422" s="99"/>
      <c r="BG422" s="99"/>
      <c r="BH422" s="99"/>
      <c r="BI422" s="99"/>
      <c r="BJ422" s="99"/>
      <c r="BK422" s="99"/>
      <c r="BL422" s="121"/>
      <c r="BM422" s="99"/>
      <c r="BN422" s="121"/>
      <c r="BO422" s="99"/>
      <c r="BP422" s="99"/>
      <c r="BQ422" s="99"/>
      <c r="BR422" s="99"/>
    </row>
    <row r="423" spans="57:70">
      <c r="BE423" s="98"/>
      <c r="BF423" s="99"/>
      <c r="BG423" s="99"/>
      <c r="BH423" s="99"/>
      <c r="BI423" s="99"/>
      <c r="BJ423" s="99"/>
      <c r="BK423" s="99"/>
      <c r="BL423" s="121"/>
      <c r="BM423" s="99"/>
      <c r="BN423" s="121"/>
      <c r="BO423" s="99"/>
      <c r="BP423" s="99"/>
      <c r="BQ423" s="99"/>
      <c r="BR423" s="99"/>
    </row>
    <row r="424" spans="57:70">
      <c r="BE424" s="98"/>
      <c r="BF424" s="99"/>
      <c r="BG424" s="99"/>
      <c r="BH424" s="99"/>
      <c r="BI424" s="99"/>
      <c r="BJ424" s="99"/>
      <c r="BK424" s="99"/>
      <c r="BL424" s="121"/>
      <c r="BM424" s="99"/>
      <c r="BN424" s="121"/>
      <c r="BO424" s="99"/>
      <c r="BP424" s="99"/>
      <c r="BQ424" s="99"/>
      <c r="BR424" s="99"/>
    </row>
    <row r="425" spans="57:70">
      <c r="BE425" s="98"/>
      <c r="BF425" s="99"/>
      <c r="BG425" s="99"/>
      <c r="BH425" s="99"/>
      <c r="BI425" s="99"/>
      <c r="BJ425" s="99"/>
      <c r="BK425" s="99"/>
      <c r="BL425" s="121"/>
      <c r="BM425" s="99"/>
      <c r="BN425" s="121"/>
      <c r="BO425" s="99"/>
      <c r="BP425" s="99"/>
      <c r="BQ425" s="99"/>
      <c r="BR425" s="99"/>
    </row>
    <row r="426" spans="57:70">
      <c r="BE426" s="98"/>
      <c r="BF426" s="99"/>
      <c r="BG426" s="99"/>
      <c r="BH426" s="99"/>
      <c r="BI426" s="99"/>
      <c r="BJ426" s="99"/>
      <c r="BK426" s="99"/>
      <c r="BL426" s="121"/>
      <c r="BM426" s="99"/>
      <c r="BN426" s="121"/>
      <c r="BO426" s="99"/>
      <c r="BP426" s="99"/>
      <c r="BQ426" s="99"/>
      <c r="BR426" s="99"/>
    </row>
    <row r="427" spans="57:70">
      <c r="BE427" s="98"/>
      <c r="BF427" s="99"/>
      <c r="BG427" s="99"/>
      <c r="BH427" s="99"/>
      <c r="BI427" s="99"/>
      <c r="BJ427" s="99"/>
      <c r="BK427" s="99"/>
      <c r="BL427" s="121"/>
      <c r="BM427" s="99"/>
      <c r="BN427" s="121"/>
      <c r="BO427" s="99"/>
      <c r="BP427" s="99"/>
      <c r="BQ427" s="99"/>
      <c r="BR427" s="99"/>
    </row>
    <row r="428" spans="57:70">
      <c r="BE428" s="98"/>
      <c r="BF428" s="99"/>
      <c r="BG428" s="99"/>
      <c r="BH428" s="99"/>
      <c r="BI428" s="99"/>
      <c r="BJ428" s="99"/>
      <c r="BK428" s="99"/>
      <c r="BL428" s="121"/>
      <c r="BM428" s="99"/>
      <c r="BN428" s="121"/>
      <c r="BO428" s="99"/>
      <c r="BP428" s="99"/>
      <c r="BQ428" s="99"/>
      <c r="BR428" s="99"/>
    </row>
    <row r="429" spans="57:70">
      <c r="BE429" s="98"/>
      <c r="BF429" s="99"/>
      <c r="BG429" s="99"/>
      <c r="BH429" s="99"/>
      <c r="BI429" s="99"/>
      <c r="BJ429" s="99"/>
      <c r="BK429" s="99"/>
      <c r="BL429" s="121"/>
      <c r="BM429" s="99"/>
      <c r="BN429" s="121"/>
      <c r="BO429" s="99"/>
      <c r="BP429" s="99"/>
      <c r="BQ429" s="99"/>
      <c r="BR429" s="99"/>
    </row>
    <row r="430" spans="57:70">
      <c r="BE430" s="98"/>
      <c r="BF430" s="99"/>
      <c r="BG430" s="99"/>
      <c r="BH430" s="99"/>
      <c r="BI430" s="99"/>
      <c r="BJ430" s="99"/>
      <c r="BK430" s="99"/>
      <c r="BL430" s="121"/>
      <c r="BM430" s="99"/>
      <c r="BN430" s="121"/>
      <c r="BO430" s="99"/>
      <c r="BP430" s="99"/>
      <c r="BQ430" s="99"/>
      <c r="BR430" s="99"/>
    </row>
    <row r="431" spans="57:70">
      <c r="BE431" s="98"/>
      <c r="BF431" s="99"/>
      <c r="BG431" s="99"/>
      <c r="BH431" s="99"/>
      <c r="BI431" s="99"/>
      <c r="BJ431" s="99"/>
      <c r="BK431" s="99"/>
      <c r="BL431" s="121"/>
      <c r="BM431" s="99"/>
      <c r="BN431" s="121"/>
      <c r="BO431" s="99"/>
      <c r="BP431" s="99"/>
      <c r="BQ431" s="99"/>
      <c r="BR431" s="99"/>
    </row>
    <row r="432" spans="57:70">
      <c r="BE432" s="98"/>
      <c r="BF432" s="99"/>
      <c r="BG432" s="99"/>
      <c r="BH432" s="99"/>
      <c r="BI432" s="99"/>
      <c r="BJ432" s="99"/>
      <c r="BK432" s="99"/>
      <c r="BL432" s="121"/>
      <c r="BM432" s="99"/>
      <c r="BN432" s="121"/>
      <c r="BO432" s="99"/>
      <c r="BP432" s="99"/>
      <c r="BQ432" s="99"/>
      <c r="BR432" s="99"/>
    </row>
    <row r="433" spans="57:70">
      <c r="BE433" s="98"/>
      <c r="BF433" s="99"/>
      <c r="BG433" s="99"/>
      <c r="BH433" s="99"/>
      <c r="BI433" s="99"/>
      <c r="BJ433" s="99"/>
      <c r="BK433" s="99"/>
      <c r="BL433" s="121"/>
      <c r="BM433" s="99"/>
      <c r="BN433" s="121"/>
      <c r="BO433" s="99"/>
      <c r="BP433" s="99"/>
      <c r="BQ433" s="99"/>
      <c r="BR433" s="99"/>
    </row>
    <row r="434" spans="57:70">
      <c r="BE434" s="98"/>
      <c r="BF434" s="99"/>
      <c r="BG434" s="99"/>
      <c r="BH434" s="99"/>
      <c r="BI434" s="99"/>
      <c r="BJ434" s="99"/>
      <c r="BK434" s="99"/>
      <c r="BL434" s="121"/>
      <c r="BM434" s="99"/>
      <c r="BN434" s="121"/>
      <c r="BO434" s="99"/>
      <c r="BP434" s="99"/>
      <c r="BQ434" s="99"/>
      <c r="BR434" s="99"/>
    </row>
    <row r="435" spans="57:70">
      <c r="BE435" s="98"/>
      <c r="BF435" s="99"/>
      <c r="BG435" s="99"/>
      <c r="BH435" s="99"/>
      <c r="BI435" s="99"/>
      <c r="BJ435" s="99"/>
      <c r="BK435" s="99"/>
      <c r="BL435" s="121"/>
      <c r="BM435" s="99"/>
      <c r="BN435" s="121"/>
      <c r="BO435" s="99"/>
      <c r="BP435" s="99"/>
      <c r="BQ435" s="99"/>
      <c r="BR435" s="99"/>
    </row>
    <row r="436" spans="57:70">
      <c r="BE436" s="98"/>
      <c r="BF436" s="99"/>
      <c r="BG436" s="99"/>
      <c r="BH436" s="99"/>
      <c r="BI436" s="99"/>
      <c r="BJ436" s="99"/>
      <c r="BK436" s="99"/>
      <c r="BL436" s="121"/>
      <c r="BM436" s="99"/>
      <c r="BN436" s="121"/>
      <c r="BO436" s="99"/>
      <c r="BP436" s="99"/>
      <c r="BQ436" s="99"/>
      <c r="BR436" s="99"/>
    </row>
    <row r="437" spans="57:70">
      <c r="BE437" s="98"/>
      <c r="BF437" s="99"/>
      <c r="BG437" s="99"/>
      <c r="BH437" s="99"/>
      <c r="BI437" s="99"/>
      <c r="BJ437" s="99"/>
      <c r="BK437" s="99"/>
      <c r="BL437" s="121"/>
      <c r="BM437" s="99"/>
      <c r="BN437" s="121"/>
      <c r="BO437" s="99"/>
      <c r="BP437" s="99"/>
      <c r="BQ437" s="99"/>
      <c r="BR437" s="99"/>
    </row>
    <row r="438" spans="57:70">
      <c r="BE438" s="98"/>
      <c r="BF438" s="99"/>
      <c r="BG438" s="99"/>
      <c r="BH438" s="99"/>
      <c r="BI438" s="99"/>
      <c r="BJ438" s="99"/>
      <c r="BK438" s="99"/>
      <c r="BL438" s="121"/>
      <c r="BM438" s="99"/>
      <c r="BN438" s="121"/>
      <c r="BO438" s="99"/>
      <c r="BP438" s="99"/>
      <c r="BQ438" s="99"/>
      <c r="BR438" s="99"/>
    </row>
    <row r="439" spans="57:70">
      <c r="BE439" s="98"/>
      <c r="BF439" s="99"/>
      <c r="BG439" s="99"/>
      <c r="BH439" s="99"/>
      <c r="BI439" s="99"/>
      <c r="BJ439" s="99"/>
      <c r="BK439" s="99"/>
      <c r="BL439" s="121"/>
      <c r="BM439" s="99"/>
      <c r="BN439" s="121"/>
      <c r="BO439" s="99"/>
      <c r="BP439" s="99"/>
      <c r="BQ439" s="99"/>
      <c r="BR439" s="99"/>
    </row>
    <row r="440" spans="57:70">
      <c r="BE440" s="98"/>
      <c r="BF440" s="99"/>
      <c r="BG440" s="99"/>
      <c r="BH440" s="99"/>
      <c r="BI440" s="99"/>
      <c r="BJ440" s="99"/>
      <c r="BK440" s="99"/>
      <c r="BL440" s="121"/>
      <c r="BM440" s="99"/>
      <c r="BN440" s="121"/>
      <c r="BO440" s="99"/>
      <c r="BP440" s="99"/>
      <c r="BQ440" s="99"/>
      <c r="BR440" s="99"/>
    </row>
    <row r="441" spans="57:70">
      <c r="BE441" s="98"/>
      <c r="BF441" s="99"/>
      <c r="BG441" s="99"/>
      <c r="BH441" s="99"/>
      <c r="BI441" s="99"/>
      <c r="BJ441" s="99"/>
      <c r="BK441" s="99"/>
      <c r="BL441" s="121"/>
      <c r="BM441" s="99"/>
      <c r="BN441" s="121"/>
      <c r="BO441" s="99"/>
      <c r="BP441" s="99"/>
      <c r="BQ441" s="99"/>
      <c r="BR441" s="99"/>
    </row>
    <row r="442" spans="57:70">
      <c r="BE442" s="98"/>
      <c r="BF442" s="99"/>
      <c r="BG442" s="99"/>
      <c r="BH442" s="99"/>
      <c r="BI442" s="99"/>
      <c r="BJ442" s="99"/>
      <c r="BK442" s="99"/>
      <c r="BL442" s="121"/>
      <c r="BM442" s="99"/>
      <c r="BN442" s="121"/>
      <c r="BO442" s="99"/>
      <c r="BP442" s="99"/>
      <c r="BQ442" s="99"/>
      <c r="BR442" s="99"/>
    </row>
    <row r="443" spans="57:70">
      <c r="BE443" s="98"/>
      <c r="BF443" s="99"/>
      <c r="BG443" s="99"/>
      <c r="BH443" s="99"/>
      <c r="BI443" s="99"/>
      <c r="BJ443" s="99"/>
      <c r="BK443" s="99"/>
      <c r="BL443" s="121"/>
      <c r="BM443" s="99"/>
      <c r="BN443" s="121"/>
      <c r="BO443" s="99"/>
      <c r="BP443" s="99"/>
      <c r="BQ443" s="99"/>
      <c r="BR443" s="99"/>
    </row>
    <row r="444" spans="57:70">
      <c r="BE444" s="98"/>
      <c r="BF444" s="99"/>
      <c r="BG444" s="99"/>
      <c r="BH444" s="99"/>
      <c r="BI444" s="99"/>
      <c r="BJ444" s="99"/>
      <c r="BK444" s="99"/>
      <c r="BL444" s="121"/>
      <c r="BM444" s="99"/>
      <c r="BN444" s="121"/>
      <c r="BO444" s="99"/>
      <c r="BP444" s="99"/>
      <c r="BQ444" s="99"/>
      <c r="BR444" s="99"/>
    </row>
    <row r="445" spans="57:70">
      <c r="BE445" s="98"/>
      <c r="BF445" s="99"/>
      <c r="BG445" s="99"/>
      <c r="BH445" s="99"/>
      <c r="BI445" s="99"/>
      <c r="BJ445" s="99"/>
      <c r="BK445" s="99"/>
      <c r="BL445" s="121"/>
      <c r="BM445" s="99"/>
      <c r="BN445" s="121"/>
      <c r="BO445" s="99"/>
      <c r="BP445" s="99"/>
      <c r="BQ445" s="99"/>
      <c r="BR445" s="99"/>
    </row>
    <row r="446" spans="57:70">
      <c r="BE446" s="98"/>
      <c r="BF446" s="99"/>
      <c r="BG446" s="99"/>
      <c r="BH446" s="99"/>
      <c r="BI446" s="99"/>
      <c r="BJ446" s="99"/>
      <c r="BK446" s="99"/>
      <c r="BL446" s="121"/>
      <c r="BM446" s="99"/>
      <c r="BN446" s="121"/>
      <c r="BO446" s="99"/>
      <c r="BP446" s="99"/>
      <c r="BQ446" s="99"/>
      <c r="BR446" s="99"/>
    </row>
    <row r="447" spans="57:70">
      <c r="BE447" s="98"/>
      <c r="BF447" s="99"/>
      <c r="BG447" s="99"/>
      <c r="BH447" s="99"/>
      <c r="BI447" s="99"/>
      <c r="BJ447" s="99"/>
      <c r="BK447" s="99"/>
      <c r="BL447" s="121"/>
      <c r="BM447" s="99"/>
      <c r="BN447" s="121"/>
      <c r="BO447" s="99"/>
      <c r="BP447" s="99"/>
      <c r="BQ447" s="99"/>
      <c r="BR447" s="99"/>
    </row>
    <row r="448" spans="57:70">
      <c r="BE448" s="98"/>
      <c r="BF448" s="99"/>
      <c r="BG448" s="99"/>
      <c r="BH448" s="99"/>
      <c r="BI448" s="99"/>
      <c r="BJ448" s="99"/>
      <c r="BK448" s="99"/>
      <c r="BL448" s="121"/>
      <c r="BM448" s="99"/>
      <c r="BN448" s="121"/>
      <c r="BO448" s="99"/>
      <c r="BP448" s="99"/>
      <c r="BQ448" s="99"/>
      <c r="BR448" s="99"/>
    </row>
    <row r="449" spans="57:70">
      <c r="BE449" s="98"/>
      <c r="BF449" s="99"/>
      <c r="BG449" s="99"/>
      <c r="BH449" s="99"/>
      <c r="BI449" s="99"/>
      <c r="BJ449" s="99"/>
      <c r="BK449" s="99"/>
      <c r="BL449" s="121"/>
      <c r="BM449" s="99"/>
      <c r="BN449" s="121"/>
      <c r="BO449" s="99"/>
      <c r="BP449" s="99"/>
      <c r="BQ449" s="99"/>
      <c r="BR449" s="99"/>
    </row>
    <row r="450" spans="57:70">
      <c r="BE450" s="98"/>
      <c r="BF450" s="99"/>
      <c r="BG450" s="99"/>
      <c r="BH450" s="99"/>
      <c r="BI450" s="99"/>
      <c r="BJ450" s="99"/>
      <c r="BK450" s="99"/>
      <c r="BL450" s="121"/>
      <c r="BM450" s="99"/>
      <c r="BN450" s="121"/>
      <c r="BO450" s="99"/>
      <c r="BP450" s="99"/>
      <c r="BQ450" s="99"/>
      <c r="BR450" s="99"/>
    </row>
    <row r="451" spans="57:70">
      <c r="BE451" s="98"/>
      <c r="BF451" s="99"/>
      <c r="BG451" s="99"/>
      <c r="BH451" s="99"/>
      <c r="BI451" s="99"/>
      <c r="BJ451" s="99"/>
      <c r="BK451" s="99"/>
      <c r="BL451" s="121"/>
      <c r="BM451" s="99"/>
      <c r="BN451" s="121"/>
      <c r="BO451" s="99"/>
      <c r="BP451" s="99"/>
      <c r="BQ451" s="99"/>
      <c r="BR451" s="99"/>
    </row>
    <row r="452" spans="57:70">
      <c r="BE452" s="98"/>
      <c r="BF452" s="99"/>
      <c r="BG452" s="99"/>
      <c r="BH452" s="99"/>
      <c r="BI452" s="99"/>
      <c r="BJ452" s="99"/>
      <c r="BK452" s="99"/>
      <c r="BL452" s="121"/>
      <c r="BM452" s="99"/>
      <c r="BN452" s="121"/>
      <c r="BO452" s="99"/>
      <c r="BP452" s="99"/>
      <c r="BQ452" s="99"/>
      <c r="BR452" s="99"/>
    </row>
    <row r="453" spans="57:70">
      <c r="BE453" s="98"/>
      <c r="BF453" s="99"/>
      <c r="BG453" s="99"/>
      <c r="BH453" s="99"/>
      <c r="BI453" s="99"/>
      <c r="BJ453" s="99"/>
      <c r="BK453" s="99"/>
      <c r="BL453" s="121"/>
      <c r="BM453" s="99"/>
      <c r="BN453" s="121"/>
      <c r="BO453" s="99"/>
      <c r="BP453" s="99"/>
      <c r="BQ453" s="99"/>
      <c r="BR453" s="99"/>
    </row>
    <row r="454" spans="57:70">
      <c r="BE454" s="98"/>
      <c r="BF454" s="99"/>
      <c r="BG454" s="99"/>
      <c r="BH454" s="99"/>
      <c r="BI454" s="99"/>
      <c r="BJ454" s="99"/>
      <c r="BK454" s="99"/>
      <c r="BL454" s="121"/>
      <c r="BM454" s="99"/>
      <c r="BN454" s="121"/>
      <c r="BO454" s="99"/>
      <c r="BP454" s="99"/>
      <c r="BQ454" s="99"/>
      <c r="BR454" s="99"/>
    </row>
    <row r="455" spans="57:70">
      <c r="BE455" s="98"/>
      <c r="BF455" s="99"/>
      <c r="BG455" s="99"/>
      <c r="BH455" s="99"/>
      <c r="BI455" s="99"/>
      <c r="BJ455" s="99"/>
      <c r="BK455" s="99"/>
      <c r="BL455" s="121"/>
      <c r="BM455" s="99"/>
      <c r="BN455" s="121"/>
      <c r="BO455" s="99"/>
      <c r="BP455" s="99"/>
      <c r="BQ455" s="99"/>
      <c r="BR455" s="99"/>
    </row>
    <row r="456" spans="57:70">
      <c r="BE456" s="98"/>
      <c r="BF456" s="99"/>
      <c r="BG456" s="99"/>
      <c r="BH456" s="99"/>
      <c r="BI456" s="99"/>
      <c r="BJ456" s="99"/>
      <c r="BK456" s="99"/>
      <c r="BL456" s="121"/>
      <c r="BM456" s="99"/>
      <c r="BN456" s="121"/>
      <c r="BO456" s="99"/>
      <c r="BP456" s="99"/>
      <c r="BQ456" s="99"/>
      <c r="BR456" s="99"/>
    </row>
    <row r="457" spans="57:70">
      <c r="BE457" s="98"/>
      <c r="BF457" s="99"/>
      <c r="BG457" s="99"/>
      <c r="BH457" s="99"/>
      <c r="BI457" s="99"/>
      <c r="BJ457" s="99"/>
      <c r="BK457" s="99"/>
      <c r="BL457" s="121"/>
      <c r="BM457" s="99"/>
      <c r="BN457" s="121"/>
      <c r="BO457" s="99"/>
      <c r="BP457" s="99"/>
      <c r="BQ457" s="99"/>
      <c r="BR457" s="99"/>
    </row>
    <row r="458" spans="57:70">
      <c r="BE458" s="98"/>
      <c r="BF458" s="99"/>
      <c r="BG458" s="99"/>
      <c r="BH458" s="99"/>
      <c r="BI458" s="99"/>
      <c r="BJ458" s="99"/>
      <c r="BK458" s="99"/>
      <c r="BL458" s="121"/>
      <c r="BM458" s="99"/>
      <c r="BN458" s="121"/>
      <c r="BO458" s="99"/>
      <c r="BP458" s="99"/>
      <c r="BQ458" s="99"/>
      <c r="BR458" s="99"/>
    </row>
    <row r="459" spans="57:70">
      <c r="BE459" s="98"/>
      <c r="BF459" s="99"/>
      <c r="BG459" s="99"/>
      <c r="BH459" s="99"/>
      <c r="BI459" s="99"/>
      <c r="BJ459" s="99"/>
      <c r="BK459" s="99"/>
      <c r="BL459" s="121"/>
      <c r="BM459" s="99"/>
      <c r="BN459" s="121"/>
      <c r="BO459" s="99"/>
      <c r="BP459" s="99"/>
      <c r="BQ459" s="99"/>
      <c r="BR459" s="99"/>
    </row>
    <row r="460" spans="57:70">
      <c r="BE460" s="98"/>
      <c r="BF460" s="99"/>
      <c r="BG460" s="99"/>
      <c r="BH460" s="99"/>
      <c r="BI460" s="99"/>
      <c r="BJ460" s="99"/>
      <c r="BK460" s="99"/>
      <c r="BL460" s="121"/>
      <c r="BM460" s="99"/>
      <c r="BN460" s="121"/>
      <c r="BO460" s="99"/>
      <c r="BP460" s="99"/>
      <c r="BQ460" s="99"/>
      <c r="BR460" s="99"/>
    </row>
    <row r="461" spans="57:70">
      <c r="BE461" s="98"/>
      <c r="BF461" s="99"/>
      <c r="BG461" s="99"/>
      <c r="BH461" s="99"/>
      <c r="BI461" s="99"/>
      <c r="BJ461" s="99"/>
      <c r="BK461" s="99"/>
      <c r="BL461" s="121"/>
      <c r="BM461" s="99"/>
      <c r="BN461" s="121"/>
      <c r="BO461" s="99"/>
      <c r="BP461" s="99"/>
      <c r="BQ461" s="99"/>
      <c r="BR461" s="99"/>
    </row>
    <row r="462" spans="57:70">
      <c r="BE462" s="98"/>
      <c r="BF462" s="99"/>
      <c r="BG462" s="99"/>
      <c r="BH462" s="99"/>
      <c r="BI462" s="99"/>
      <c r="BJ462" s="99"/>
      <c r="BK462" s="99"/>
      <c r="BL462" s="121"/>
      <c r="BM462" s="99"/>
      <c r="BN462" s="121"/>
      <c r="BO462" s="99"/>
      <c r="BP462" s="99"/>
      <c r="BQ462" s="99"/>
      <c r="BR462" s="99"/>
    </row>
    <row r="463" spans="57:70">
      <c r="BE463" s="98"/>
      <c r="BF463" s="99"/>
      <c r="BG463" s="99"/>
      <c r="BH463" s="99"/>
      <c r="BI463" s="99"/>
      <c r="BJ463" s="99"/>
      <c r="BK463" s="99"/>
      <c r="BL463" s="121"/>
      <c r="BM463" s="99"/>
      <c r="BN463" s="121"/>
      <c r="BO463" s="99"/>
      <c r="BP463" s="99"/>
      <c r="BQ463" s="99"/>
      <c r="BR463" s="99"/>
    </row>
    <row r="464" spans="57:70">
      <c r="BE464" s="98"/>
      <c r="BF464" s="99"/>
      <c r="BG464" s="99"/>
      <c r="BH464" s="99"/>
      <c r="BI464" s="99"/>
      <c r="BJ464" s="99"/>
      <c r="BK464" s="99"/>
      <c r="BL464" s="121"/>
      <c r="BM464" s="99"/>
      <c r="BN464" s="121"/>
      <c r="BO464" s="99"/>
      <c r="BP464" s="99"/>
      <c r="BQ464" s="99"/>
      <c r="BR464" s="99"/>
    </row>
    <row r="465" spans="57:70">
      <c r="BE465" s="98"/>
      <c r="BF465" s="99"/>
      <c r="BG465" s="99"/>
      <c r="BH465" s="99"/>
      <c r="BI465" s="99"/>
      <c r="BJ465" s="99"/>
      <c r="BK465" s="99"/>
      <c r="BL465" s="121"/>
      <c r="BM465" s="99"/>
      <c r="BN465" s="121"/>
      <c r="BO465" s="99"/>
      <c r="BP465" s="99"/>
      <c r="BQ465" s="99"/>
      <c r="BR465" s="99"/>
    </row>
    <row r="466" spans="57:70">
      <c r="BE466" s="98"/>
      <c r="BF466" s="99"/>
      <c r="BG466" s="99"/>
      <c r="BH466" s="99"/>
      <c r="BI466" s="99"/>
      <c r="BJ466" s="99"/>
      <c r="BK466" s="99"/>
      <c r="BL466" s="121"/>
      <c r="BM466" s="99"/>
      <c r="BN466" s="121"/>
      <c r="BO466" s="99"/>
      <c r="BP466" s="99"/>
      <c r="BQ466" s="99"/>
      <c r="BR466" s="99"/>
    </row>
    <row r="467" spans="57:70">
      <c r="BE467" s="98"/>
      <c r="BF467" s="99"/>
      <c r="BG467" s="99"/>
      <c r="BH467" s="99"/>
      <c r="BI467" s="99"/>
      <c r="BJ467" s="99"/>
      <c r="BK467" s="99"/>
      <c r="BL467" s="121"/>
      <c r="BM467" s="99"/>
      <c r="BN467" s="121"/>
      <c r="BO467" s="99"/>
      <c r="BP467" s="99"/>
      <c r="BQ467" s="99"/>
      <c r="BR467" s="99"/>
    </row>
    <row r="468" spans="57:70">
      <c r="BE468" s="98"/>
      <c r="BF468" s="99"/>
      <c r="BG468" s="99"/>
      <c r="BH468" s="99"/>
      <c r="BI468" s="99"/>
      <c r="BJ468" s="99"/>
      <c r="BK468" s="99"/>
      <c r="BL468" s="121"/>
      <c r="BM468" s="99"/>
      <c r="BN468" s="121"/>
      <c r="BO468" s="99"/>
      <c r="BP468" s="99"/>
      <c r="BQ468" s="99"/>
      <c r="BR468" s="99"/>
    </row>
    <row r="469" spans="57:70">
      <c r="BE469" s="98"/>
      <c r="BF469" s="99"/>
      <c r="BG469" s="99"/>
      <c r="BH469" s="99"/>
      <c r="BI469" s="99"/>
      <c r="BJ469" s="99"/>
      <c r="BK469" s="99"/>
      <c r="BL469" s="121"/>
      <c r="BM469" s="99"/>
      <c r="BN469" s="121"/>
      <c r="BO469" s="99"/>
      <c r="BP469" s="99"/>
      <c r="BQ469" s="99"/>
      <c r="BR469" s="99"/>
    </row>
    <row r="470" spans="57:70">
      <c r="BE470" s="98"/>
      <c r="BF470" s="99"/>
      <c r="BG470" s="99"/>
      <c r="BH470" s="99"/>
      <c r="BI470" s="99"/>
      <c r="BJ470" s="99"/>
      <c r="BK470" s="99"/>
      <c r="BL470" s="121"/>
      <c r="BM470" s="99"/>
      <c r="BN470" s="121"/>
      <c r="BO470" s="99"/>
      <c r="BP470" s="99"/>
      <c r="BQ470" s="99"/>
      <c r="BR470" s="99"/>
    </row>
    <row r="471" spans="57:70">
      <c r="BE471" s="98"/>
      <c r="BF471" s="99"/>
      <c r="BG471" s="99"/>
      <c r="BH471" s="99"/>
      <c r="BI471" s="99"/>
      <c r="BJ471" s="99"/>
      <c r="BK471" s="99"/>
      <c r="BL471" s="121"/>
      <c r="BM471" s="99"/>
      <c r="BN471" s="121"/>
      <c r="BO471" s="99"/>
      <c r="BP471" s="99"/>
      <c r="BQ471" s="99"/>
      <c r="BR471" s="99"/>
    </row>
    <row r="472" spans="57:70">
      <c r="BE472" s="98"/>
      <c r="BF472" s="99"/>
      <c r="BG472" s="99"/>
      <c r="BH472" s="99"/>
      <c r="BI472" s="99"/>
      <c r="BJ472" s="99"/>
      <c r="BK472" s="99"/>
      <c r="BL472" s="121"/>
      <c r="BM472" s="99"/>
      <c r="BN472" s="121"/>
      <c r="BO472" s="99"/>
      <c r="BP472" s="99"/>
      <c r="BQ472" s="99"/>
      <c r="BR472" s="99"/>
    </row>
    <row r="473" spans="57:70">
      <c r="BE473" s="98"/>
      <c r="BF473" s="99"/>
      <c r="BG473" s="99"/>
      <c r="BH473" s="99"/>
      <c r="BI473" s="99"/>
      <c r="BJ473" s="99"/>
      <c r="BK473" s="99"/>
      <c r="BL473" s="121"/>
      <c r="BM473" s="99"/>
      <c r="BN473" s="121"/>
      <c r="BO473" s="99"/>
      <c r="BP473" s="99"/>
      <c r="BQ473" s="99"/>
      <c r="BR473" s="99"/>
    </row>
    <row r="474" spans="57:70">
      <c r="BE474" s="98"/>
      <c r="BF474" s="99"/>
      <c r="BG474" s="99"/>
      <c r="BH474" s="99"/>
      <c r="BI474" s="99"/>
      <c r="BJ474" s="99"/>
      <c r="BK474" s="99"/>
      <c r="BL474" s="121"/>
      <c r="BM474" s="99"/>
      <c r="BN474" s="121"/>
      <c r="BO474" s="99"/>
      <c r="BP474" s="99"/>
      <c r="BQ474" s="99"/>
      <c r="BR474" s="99"/>
    </row>
    <row r="475" spans="57:70">
      <c r="BE475" s="98"/>
      <c r="BF475" s="99"/>
      <c r="BG475" s="99"/>
      <c r="BH475" s="99"/>
      <c r="BI475" s="99"/>
      <c r="BJ475" s="99"/>
      <c r="BK475" s="99"/>
      <c r="BL475" s="121"/>
      <c r="BM475" s="99"/>
      <c r="BN475" s="121"/>
      <c r="BO475" s="99"/>
      <c r="BP475" s="99"/>
      <c r="BQ475" s="99"/>
      <c r="BR475" s="99"/>
    </row>
    <row r="476" spans="57:70">
      <c r="BE476" s="98"/>
      <c r="BF476" s="99"/>
      <c r="BG476" s="99"/>
      <c r="BH476" s="99"/>
      <c r="BI476" s="99"/>
      <c r="BJ476" s="99"/>
      <c r="BK476" s="99"/>
      <c r="BL476" s="121"/>
      <c r="BM476" s="99"/>
      <c r="BN476" s="121"/>
      <c r="BO476" s="99"/>
      <c r="BP476" s="99"/>
      <c r="BQ476" s="99"/>
      <c r="BR476" s="99"/>
    </row>
    <row r="477" spans="57:70">
      <c r="BE477" s="98"/>
      <c r="BF477" s="99"/>
      <c r="BG477" s="99"/>
      <c r="BH477" s="99"/>
      <c r="BI477" s="99"/>
      <c r="BJ477" s="99"/>
      <c r="BK477" s="99"/>
      <c r="BL477" s="121"/>
      <c r="BM477" s="99"/>
      <c r="BN477" s="121"/>
      <c r="BO477" s="99"/>
      <c r="BP477" s="99"/>
      <c r="BQ477" s="99"/>
      <c r="BR477" s="99"/>
    </row>
    <row r="478" spans="57:70">
      <c r="BE478" s="98"/>
      <c r="BF478" s="99"/>
      <c r="BG478" s="99"/>
      <c r="BH478" s="99"/>
      <c r="BI478" s="99"/>
      <c r="BJ478" s="99"/>
      <c r="BK478" s="99"/>
      <c r="BL478" s="121"/>
      <c r="BM478" s="99"/>
      <c r="BN478" s="121"/>
      <c r="BO478" s="99"/>
      <c r="BP478" s="99"/>
      <c r="BQ478" s="99"/>
      <c r="BR478" s="99"/>
    </row>
    <row r="479" spans="57:70">
      <c r="BE479" s="98"/>
      <c r="BF479" s="99"/>
      <c r="BG479" s="99"/>
      <c r="BH479" s="99"/>
      <c r="BI479" s="99"/>
      <c r="BJ479" s="99"/>
      <c r="BK479" s="99"/>
      <c r="BL479" s="121"/>
      <c r="BM479" s="99"/>
      <c r="BN479" s="121"/>
      <c r="BO479" s="99"/>
      <c r="BP479" s="99"/>
      <c r="BQ479" s="99"/>
      <c r="BR479" s="99"/>
    </row>
    <row r="480" spans="57:70">
      <c r="BE480" s="98"/>
      <c r="BF480" s="99"/>
      <c r="BG480" s="99"/>
      <c r="BH480" s="99"/>
      <c r="BI480" s="99"/>
      <c r="BJ480" s="99"/>
      <c r="BK480" s="99"/>
      <c r="BL480" s="121"/>
      <c r="BM480" s="99"/>
      <c r="BN480" s="121"/>
      <c r="BO480" s="99"/>
      <c r="BP480" s="99"/>
      <c r="BQ480" s="99"/>
      <c r="BR480" s="99"/>
    </row>
    <row r="481" spans="57:70">
      <c r="BE481" s="98"/>
      <c r="BF481" s="99"/>
      <c r="BG481" s="99"/>
      <c r="BH481" s="99"/>
      <c r="BI481" s="99"/>
      <c r="BJ481" s="99"/>
      <c r="BK481" s="99"/>
      <c r="BL481" s="121"/>
      <c r="BM481" s="99"/>
      <c r="BN481" s="121"/>
      <c r="BO481" s="99"/>
      <c r="BP481" s="99"/>
      <c r="BQ481" s="99"/>
      <c r="BR481" s="99"/>
    </row>
    <row r="482" spans="57:70">
      <c r="BE482" s="98"/>
      <c r="BF482" s="99"/>
      <c r="BG482" s="99"/>
      <c r="BH482" s="99"/>
      <c r="BI482" s="99"/>
      <c r="BJ482" s="99"/>
      <c r="BK482" s="99"/>
      <c r="BL482" s="121"/>
      <c r="BM482" s="99"/>
      <c r="BN482" s="121"/>
      <c r="BO482" s="99"/>
      <c r="BP482" s="99"/>
      <c r="BQ482" s="99"/>
      <c r="BR482" s="99"/>
    </row>
    <row r="483" spans="57:70">
      <c r="BE483" s="98"/>
      <c r="BF483" s="99"/>
      <c r="BG483" s="99"/>
      <c r="BH483" s="99"/>
      <c r="BI483" s="99"/>
      <c r="BJ483" s="99"/>
      <c r="BK483" s="99"/>
      <c r="BL483" s="121"/>
      <c r="BM483" s="99"/>
      <c r="BN483" s="121"/>
      <c r="BO483" s="99"/>
      <c r="BP483" s="99"/>
      <c r="BQ483" s="99"/>
      <c r="BR483" s="99"/>
    </row>
    <row r="484" spans="57:70">
      <c r="BE484" s="98"/>
      <c r="BF484" s="99"/>
      <c r="BG484" s="99"/>
      <c r="BH484" s="99"/>
      <c r="BI484" s="99"/>
      <c r="BJ484" s="99"/>
      <c r="BK484" s="99"/>
      <c r="BL484" s="121"/>
      <c r="BM484" s="99"/>
      <c r="BN484" s="121"/>
      <c r="BO484" s="99"/>
      <c r="BP484" s="99"/>
      <c r="BQ484" s="99"/>
      <c r="BR484" s="99"/>
    </row>
    <row r="485" spans="57:70">
      <c r="BE485" s="98"/>
      <c r="BF485" s="99"/>
      <c r="BG485" s="99"/>
      <c r="BH485" s="99"/>
      <c r="BI485" s="99"/>
      <c r="BJ485" s="99"/>
      <c r="BK485" s="99"/>
      <c r="BL485" s="121"/>
      <c r="BM485" s="99"/>
      <c r="BN485" s="121"/>
      <c r="BO485" s="99"/>
      <c r="BP485" s="99"/>
      <c r="BQ485" s="99"/>
      <c r="BR485" s="99"/>
    </row>
    <row r="486" spans="57:70">
      <c r="BE486" s="98"/>
      <c r="BF486" s="99"/>
      <c r="BG486" s="99"/>
      <c r="BH486" s="99"/>
      <c r="BI486" s="99"/>
      <c r="BJ486" s="99"/>
      <c r="BK486" s="99"/>
      <c r="BL486" s="121"/>
      <c r="BM486" s="99"/>
      <c r="BN486" s="121"/>
      <c r="BO486" s="99"/>
      <c r="BP486" s="99"/>
      <c r="BQ486" s="99"/>
      <c r="BR486" s="99"/>
    </row>
    <row r="487" spans="57:70">
      <c r="BE487" s="98"/>
      <c r="BF487" s="99"/>
      <c r="BG487" s="99"/>
      <c r="BH487" s="99"/>
      <c r="BI487" s="99"/>
      <c r="BJ487" s="99"/>
      <c r="BK487" s="99"/>
      <c r="BL487" s="121"/>
      <c r="BM487" s="99"/>
      <c r="BN487" s="121"/>
      <c r="BO487" s="99"/>
      <c r="BP487" s="99"/>
      <c r="BQ487" s="99"/>
      <c r="BR487" s="99"/>
    </row>
    <row r="488" spans="57:70">
      <c r="BE488" s="98"/>
      <c r="BF488" s="99"/>
      <c r="BG488" s="99"/>
      <c r="BH488" s="99"/>
      <c r="BI488" s="99"/>
      <c r="BJ488" s="99"/>
      <c r="BK488" s="99"/>
      <c r="BL488" s="121"/>
      <c r="BM488" s="99"/>
      <c r="BN488" s="121"/>
      <c r="BO488" s="99"/>
      <c r="BP488" s="99"/>
      <c r="BQ488" s="99"/>
      <c r="BR488" s="99"/>
    </row>
    <row r="489" spans="57:70">
      <c r="BE489" s="98"/>
      <c r="BF489" s="99"/>
      <c r="BG489" s="99"/>
      <c r="BH489" s="99"/>
      <c r="BI489" s="99"/>
      <c r="BJ489" s="99"/>
      <c r="BK489" s="99"/>
      <c r="BL489" s="121"/>
      <c r="BM489" s="99"/>
      <c r="BN489" s="121"/>
      <c r="BO489" s="99"/>
      <c r="BP489" s="99"/>
      <c r="BQ489" s="99"/>
      <c r="BR489" s="99"/>
    </row>
    <row r="490" spans="57:70">
      <c r="BE490" s="98"/>
      <c r="BF490" s="99"/>
      <c r="BG490" s="99"/>
      <c r="BH490" s="99"/>
      <c r="BI490" s="99"/>
      <c r="BJ490" s="99"/>
      <c r="BK490" s="99"/>
      <c r="BL490" s="121"/>
      <c r="BM490" s="99"/>
      <c r="BN490" s="121"/>
      <c r="BO490" s="99"/>
      <c r="BP490" s="99"/>
      <c r="BQ490" s="99"/>
      <c r="BR490" s="99"/>
    </row>
    <row r="491" spans="57:70">
      <c r="BE491" s="98"/>
      <c r="BF491" s="99"/>
      <c r="BG491" s="99"/>
      <c r="BH491" s="99"/>
      <c r="BI491" s="99"/>
      <c r="BJ491" s="99"/>
      <c r="BK491" s="99"/>
      <c r="BL491" s="121"/>
      <c r="BM491" s="99"/>
      <c r="BN491" s="121"/>
      <c r="BO491" s="99"/>
      <c r="BP491" s="99"/>
      <c r="BQ491" s="99"/>
      <c r="BR491" s="99"/>
    </row>
    <row r="492" spans="57:70">
      <c r="BE492" s="98"/>
      <c r="BF492" s="99"/>
      <c r="BG492" s="99"/>
      <c r="BH492" s="99"/>
      <c r="BI492" s="99"/>
      <c r="BJ492" s="99"/>
      <c r="BK492" s="99"/>
      <c r="BL492" s="121"/>
      <c r="BM492" s="99"/>
      <c r="BN492" s="121"/>
      <c r="BO492" s="99"/>
      <c r="BP492" s="99"/>
      <c r="BQ492" s="99"/>
      <c r="BR492" s="99"/>
    </row>
    <row r="493" spans="57:70">
      <c r="BE493" s="98"/>
      <c r="BF493" s="99"/>
      <c r="BG493" s="99"/>
      <c r="BH493" s="99"/>
      <c r="BI493" s="99"/>
      <c r="BJ493" s="99"/>
      <c r="BK493" s="99"/>
      <c r="BL493" s="121"/>
      <c r="BM493" s="99"/>
      <c r="BN493" s="121"/>
      <c r="BO493" s="99"/>
      <c r="BP493" s="99"/>
      <c r="BQ493" s="99"/>
      <c r="BR493" s="99"/>
    </row>
    <row r="494" spans="57:70">
      <c r="BE494" s="98"/>
      <c r="BF494" s="99"/>
      <c r="BG494" s="99"/>
      <c r="BH494" s="99"/>
      <c r="BI494" s="99"/>
      <c r="BJ494" s="99"/>
      <c r="BK494" s="99"/>
      <c r="BL494" s="121"/>
      <c r="BM494" s="99"/>
      <c r="BN494" s="121"/>
      <c r="BO494" s="99"/>
      <c r="BP494" s="99"/>
      <c r="BQ494" s="99"/>
      <c r="BR494" s="99"/>
    </row>
    <row r="495" spans="57:70">
      <c r="BE495" s="98"/>
      <c r="BF495" s="99"/>
      <c r="BG495" s="99"/>
      <c r="BH495" s="99"/>
      <c r="BI495" s="99"/>
      <c r="BJ495" s="99"/>
      <c r="BK495" s="99"/>
      <c r="BL495" s="121"/>
      <c r="BM495" s="99"/>
      <c r="BN495" s="121"/>
      <c r="BO495" s="99"/>
      <c r="BP495" s="99"/>
      <c r="BQ495" s="99"/>
      <c r="BR495" s="99"/>
    </row>
    <row r="496" spans="57:70">
      <c r="BE496" s="98"/>
      <c r="BF496" s="99"/>
      <c r="BG496" s="99"/>
      <c r="BH496" s="99"/>
      <c r="BI496" s="99"/>
      <c r="BJ496" s="99"/>
      <c r="BK496" s="99"/>
      <c r="BL496" s="121"/>
      <c r="BM496" s="99"/>
      <c r="BN496" s="121"/>
      <c r="BO496" s="99"/>
      <c r="BP496" s="99"/>
      <c r="BQ496" s="99"/>
      <c r="BR496" s="99"/>
    </row>
    <row r="497" spans="57:70">
      <c r="BE497" s="98"/>
      <c r="BF497" s="99"/>
      <c r="BG497" s="99"/>
      <c r="BH497" s="99"/>
      <c r="BI497" s="99"/>
      <c r="BJ497" s="99"/>
      <c r="BK497" s="99"/>
      <c r="BL497" s="121"/>
      <c r="BM497" s="99"/>
      <c r="BN497" s="121"/>
      <c r="BO497" s="99"/>
      <c r="BP497" s="99"/>
      <c r="BQ497" s="99"/>
      <c r="BR497" s="99"/>
    </row>
    <row r="498" spans="57:70">
      <c r="BE498" s="98"/>
      <c r="BF498" s="99"/>
      <c r="BG498" s="99"/>
      <c r="BH498" s="99"/>
      <c r="BI498" s="99"/>
      <c r="BJ498" s="99"/>
      <c r="BK498" s="99"/>
      <c r="BL498" s="121"/>
      <c r="BM498" s="99"/>
      <c r="BN498" s="121"/>
      <c r="BO498" s="99"/>
      <c r="BP498" s="99"/>
      <c r="BQ498" s="99"/>
      <c r="BR498" s="99"/>
    </row>
    <row r="499" spans="57:70">
      <c r="BE499" s="98"/>
      <c r="BF499" s="99"/>
      <c r="BG499" s="99"/>
      <c r="BH499" s="99"/>
      <c r="BI499" s="99"/>
      <c r="BJ499" s="99"/>
      <c r="BK499" s="99"/>
      <c r="BL499" s="121"/>
      <c r="BM499" s="99"/>
      <c r="BN499" s="121"/>
      <c r="BO499" s="99"/>
      <c r="BP499" s="99"/>
      <c r="BQ499" s="99"/>
      <c r="BR499" s="99"/>
    </row>
    <row r="500" spans="57:70">
      <c r="BE500" s="98"/>
      <c r="BF500" s="99"/>
      <c r="BG500" s="99"/>
      <c r="BH500" s="99"/>
      <c r="BI500" s="99"/>
      <c r="BJ500" s="99"/>
      <c r="BK500" s="99"/>
      <c r="BL500" s="121"/>
      <c r="BM500" s="99"/>
      <c r="BN500" s="121"/>
      <c r="BO500" s="99"/>
      <c r="BP500" s="99"/>
      <c r="BQ500" s="99"/>
      <c r="BR500" s="99"/>
    </row>
    <row r="501" spans="57:70">
      <c r="BE501" s="98"/>
      <c r="BF501" s="99"/>
      <c r="BG501" s="99"/>
      <c r="BH501" s="99"/>
      <c r="BI501" s="99"/>
      <c r="BJ501" s="99"/>
      <c r="BK501" s="99"/>
      <c r="BL501" s="121"/>
      <c r="BM501" s="99"/>
      <c r="BN501" s="121"/>
      <c r="BO501" s="99"/>
      <c r="BP501" s="99"/>
      <c r="BQ501" s="99"/>
      <c r="BR501" s="99"/>
    </row>
    <row r="502" spans="57:70">
      <c r="BE502" s="98"/>
      <c r="BF502" s="99"/>
      <c r="BG502" s="99"/>
      <c r="BH502" s="99"/>
      <c r="BI502" s="99"/>
      <c r="BJ502" s="99"/>
      <c r="BK502" s="99"/>
      <c r="BL502" s="121"/>
      <c r="BM502" s="99"/>
      <c r="BN502" s="121"/>
      <c r="BO502" s="99"/>
      <c r="BP502" s="99"/>
      <c r="BQ502" s="99"/>
      <c r="BR502" s="99"/>
    </row>
    <row r="503" spans="57:70">
      <c r="BE503" s="98"/>
      <c r="BF503" s="99"/>
      <c r="BG503" s="99"/>
      <c r="BH503" s="99"/>
      <c r="BI503" s="99"/>
      <c r="BJ503" s="99"/>
      <c r="BK503" s="99"/>
      <c r="BL503" s="121"/>
      <c r="BM503" s="99"/>
      <c r="BN503" s="121"/>
      <c r="BO503" s="99"/>
      <c r="BP503" s="99"/>
      <c r="BQ503" s="99"/>
      <c r="BR503" s="99"/>
    </row>
    <row r="504" spans="57:70">
      <c r="BE504" s="98"/>
      <c r="BF504" s="99"/>
      <c r="BG504" s="99"/>
      <c r="BH504" s="99"/>
      <c r="BI504" s="99"/>
      <c r="BJ504" s="99"/>
      <c r="BK504" s="99"/>
      <c r="BL504" s="121"/>
      <c r="BM504" s="99"/>
      <c r="BN504" s="121"/>
      <c r="BO504" s="99"/>
      <c r="BP504" s="99"/>
      <c r="BQ504" s="99"/>
      <c r="BR504" s="99"/>
    </row>
    <row r="505" spans="57:70">
      <c r="BE505" s="98"/>
      <c r="BF505" s="99"/>
      <c r="BG505" s="99"/>
      <c r="BH505" s="99"/>
      <c r="BI505" s="99"/>
      <c r="BJ505" s="99"/>
      <c r="BK505" s="99"/>
      <c r="BL505" s="121"/>
      <c r="BM505" s="99"/>
      <c r="BN505" s="121"/>
      <c r="BO505" s="99"/>
      <c r="BP505" s="99"/>
      <c r="BQ505" s="99"/>
      <c r="BR505" s="99"/>
    </row>
    <row r="506" spans="57:70">
      <c r="BE506" s="98"/>
      <c r="BF506" s="99"/>
      <c r="BG506" s="99"/>
      <c r="BH506" s="99"/>
      <c r="BI506" s="99"/>
      <c r="BJ506" s="99"/>
      <c r="BK506" s="99"/>
      <c r="BL506" s="121"/>
      <c r="BM506" s="99"/>
      <c r="BN506" s="121"/>
      <c r="BO506" s="99"/>
      <c r="BP506" s="99"/>
      <c r="BQ506" s="99"/>
      <c r="BR506" s="99"/>
    </row>
    <row r="507" spans="57:70">
      <c r="BE507" s="98"/>
      <c r="BF507" s="99"/>
      <c r="BG507" s="99"/>
      <c r="BH507" s="99"/>
      <c r="BI507" s="99"/>
      <c r="BJ507" s="99"/>
      <c r="BK507" s="99"/>
      <c r="BL507" s="121"/>
      <c r="BM507" s="99"/>
      <c r="BN507" s="121"/>
      <c r="BO507" s="99"/>
      <c r="BP507" s="99"/>
      <c r="BQ507" s="99"/>
      <c r="BR507" s="99"/>
    </row>
    <row r="508" spans="57:70">
      <c r="BE508" s="98"/>
      <c r="BF508" s="99"/>
      <c r="BG508" s="99"/>
      <c r="BH508" s="99"/>
      <c r="BI508" s="99"/>
      <c r="BJ508" s="99"/>
      <c r="BK508" s="99"/>
      <c r="BL508" s="121"/>
      <c r="BM508" s="99"/>
      <c r="BN508" s="121"/>
      <c r="BO508" s="99"/>
      <c r="BP508" s="99"/>
      <c r="BQ508" s="99"/>
      <c r="BR508" s="99"/>
    </row>
    <row r="509" spans="57:70">
      <c r="BE509" s="98"/>
      <c r="BF509" s="99"/>
      <c r="BG509" s="99"/>
      <c r="BH509" s="99"/>
      <c r="BI509" s="99"/>
      <c r="BJ509" s="99"/>
      <c r="BK509" s="99"/>
      <c r="BL509" s="121"/>
      <c r="BM509" s="99"/>
      <c r="BN509" s="121"/>
      <c r="BO509" s="99"/>
      <c r="BP509" s="99"/>
      <c r="BQ509" s="99"/>
      <c r="BR509" s="99"/>
    </row>
    <row r="510" spans="57:70">
      <c r="BE510" s="98"/>
      <c r="BF510" s="99"/>
      <c r="BG510" s="99"/>
      <c r="BH510" s="99"/>
      <c r="BI510" s="99"/>
      <c r="BJ510" s="99"/>
      <c r="BK510" s="99"/>
      <c r="BL510" s="121"/>
      <c r="BM510" s="99"/>
      <c r="BN510" s="121"/>
      <c r="BO510" s="99"/>
      <c r="BP510" s="99"/>
      <c r="BQ510" s="99"/>
      <c r="BR510" s="99"/>
    </row>
    <row r="511" spans="57:70">
      <c r="BE511" s="98"/>
      <c r="BF511" s="99"/>
      <c r="BG511" s="99"/>
      <c r="BH511" s="99"/>
      <c r="BI511" s="99"/>
      <c r="BJ511" s="99"/>
      <c r="BK511" s="99"/>
      <c r="BL511" s="121"/>
      <c r="BM511" s="99"/>
      <c r="BN511" s="121"/>
      <c r="BO511" s="99"/>
      <c r="BP511" s="99"/>
      <c r="BQ511" s="99"/>
      <c r="BR511" s="99"/>
    </row>
    <row r="512" spans="57:70">
      <c r="BE512" s="98"/>
      <c r="BF512" s="99"/>
      <c r="BG512" s="99"/>
      <c r="BH512" s="99"/>
      <c r="BI512" s="99"/>
      <c r="BJ512" s="99"/>
      <c r="BK512" s="99"/>
      <c r="BL512" s="121"/>
      <c r="BM512" s="99"/>
      <c r="BN512" s="121"/>
      <c r="BO512" s="99"/>
      <c r="BP512" s="99"/>
      <c r="BQ512" s="99"/>
      <c r="BR512" s="99"/>
    </row>
    <row r="513" spans="57:70">
      <c r="BE513" s="98"/>
      <c r="BF513" s="99"/>
      <c r="BG513" s="99"/>
      <c r="BH513" s="99"/>
      <c r="BI513" s="99"/>
      <c r="BJ513" s="99"/>
      <c r="BK513" s="99"/>
      <c r="BL513" s="121"/>
      <c r="BM513" s="99"/>
      <c r="BN513" s="121"/>
      <c r="BO513" s="99"/>
      <c r="BP513" s="99"/>
      <c r="BQ513" s="99"/>
      <c r="BR513" s="99"/>
    </row>
    <row r="514" spans="57:70">
      <c r="BE514" s="98"/>
      <c r="BF514" s="99"/>
      <c r="BG514" s="99"/>
      <c r="BH514" s="99"/>
      <c r="BI514" s="99"/>
      <c r="BJ514" s="99"/>
      <c r="BK514" s="99"/>
      <c r="BL514" s="121"/>
      <c r="BM514" s="99"/>
      <c r="BN514" s="121"/>
      <c r="BO514" s="99"/>
      <c r="BP514" s="99"/>
      <c r="BQ514" s="99"/>
      <c r="BR514" s="99"/>
    </row>
    <row r="515" spans="57:70">
      <c r="BE515" s="98"/>
      <c r="BF515" s="99"/>
      <c r="BG515" s="99"/>
      <c r="BH515" s="99"/>
      <c r="BI515" s="99"/>
      <c r="BJ515" s="99"/>
      <c r="BK515" s="99"/>
      <c r="BL515" s="121"/>
      <c r="BM515" s="99"/>
      <c r="BN515" s="121"/>
      <c r="BO515" s="99"/>
      <c r="BP515" s="99"/>
      <c r="BQ515" s="99"/>
      <c r="BR515" s="99"/>
    </row>
    <row r="516" spans="57:70">
      <c r="BE516" s="98"/>
      <c r="BF516" s="99"/>
      <c r="BG516" s="99"/>
      <c r="BH516" s="99"/>
      <c r="BI516" s="99"/>
      <c r="BJ516" s="99"/>
      <c r="BK516" s="99"/>
      <c r="BL516" s="121"/>
      <c r="BM516" s="99"/>
      <c r="BN516" s="121"/>
      <c r="BO516" s="99"/>
      <c r="BP516" s="99"/>
      <c r="BQ516" s="99"/>
      <c r="BR516" s="99"/>
    </row>
    <row r="517" spans="57:70">
      <c r="BE517" s="98"/>
      <c r="BF517" s="99"/>
      <c r="BG517" s="99"/>
      <c r="BH517" s="99"/>
      <c r="BI517" s="99"/>
      <c r="BJ517" s="99"/>
      <c r="BK517" s="99"/>
      <c r="BL517" s="121"/>
      <c r="BM517" s="99"/>
      <c r="BN517" s="121"/>
      <c r="BO517" s="99"/>
      <c r="BP517" s="99"/>
      <c r="BQ517" s="99"/>
      <c r="BR517" s="99"/>
    </row>
    <row r="518" spans="57:70">
      <c r="BE518" s="98"/>
      <c r="BF518" s="99"/>
      <c r="BG518" s="99"/>
      <c r="BH518" s="99"/>
      <c r="BI518" s="99"/>
      <c r="BJ518" s="99"/>
      <c r="BK518" s="99"/>
      <c r="BL518" s="121"/>
      <c r="BM518" s="99"/>
      <c r="BN518" s="121"/>
      <c r="BO518" s="99"/>
      <c r="BP518" s="99"/>
      <c r="BQ518" s="99"/>
      <c r="BR518" s="99"/>
    </row>
    <row r="519" spans="57:70">
      <c r="BE519" s="98"/>
      <c r="BF519" s="99"/>
      <c r="BG519" s="99"/>
      <c r="BH519" s="99"/>
      <c r="BI519" s="99"/>
      <c r="BJ519" s="99"/>
      <c r="BK519" s="99"/>
      <c r="BL519" s="121"/>
      <c r="BM519" s="99"/>
      <c r="BN519" s="121"/>
      <c r="BO519" s="99"/>
      <c r="BP519" s="99"/>
      <c r="BQ519" s="99"/>
      <c r="BR519" s="99"/>
    </row>
    <row r="520" spans="57:70">
      <c r="BE520" s="98"/>
      <c r="BF520" s="99"/>
      <c r="BG520" s="99"/>
      <c r="BH520" s="99"/>
      <c r="BI520" s="99"/>
      <c r="BJ520" s="99"/>
      <c r="BK520" s="99"/>
      <c r="BL520" s="121"/>
      <c r="BM520" s="99"/>
      <c r="BN520" s="121"/>
      <c r="BO520" s="99"/>
      <c r="BP520" s="99"/>
      <c r="BQ520" s="99"/>
      <c r="BR520" s="99"/>
    </row>
    <row r="521" spans="57:70">
      <c r="BE521" s="98"/>
      <c r="BF521" s="99"/>
      <c r="BG521" s="99"/>
      <c r="BH521" s="99"/>
      <c r="BI521" s="99"/>
      <c r="BJ521" s="99"/>
      <c r="BK521" s="99"/>
      <c r="BL521" s="121"/>
      <c r="BM521" s="99"/>
      <c r="BN521" s="121"/>
      <c r="BO521" s="99"/>
      <c r="BP521" s="99"/>
      <c r="BQ521" s="99"/>
      <c r="BR521" s="99"/>
    </row>
    <row r="522" spans="57:70">
      <c r="BE522" s="98"/>
      <c r="BF522" s="99"/>
      <c r="BG522" s="99"/>
      <c r="BH522" s="99"/>
      <c r="BI522" s="99"/>
      <c r="BJ522" s="99"/>
      <c r="BK522" s="99"/>
      <c r="BL522" s="121"/>
      <c r="BM522" s="99"/>
      <c r="BN522" s="121"/>
      <c r="BO522" s="99"/>
      <c r="BP522" s="99"/>
      <c r="BQ522" s="99"/>
      <c r="BR522" s="99"/>
    </row>
    <row r="523" spans="57:70">
      <c r="BE523" s="98"/>
      <c r="BF523" s="99"/>
      <c r="BG523" s="99"/>
      <c r="BH523" s="99"/>
      <c r="BI523" s="99"/>
      <c r="BJ523" s="99"/>
      <c r="BK523" s="99"/>
      <c r="BL523" s="121"/>
      <c r="BM523" s="99"/>
      <c r="BN523" s="121"/>
      <c r="BO523" s="99"/>
      <c r="BP523" s="99"/>
      <c r="BQ523" s="99"/>
      <c r="BR523" s="99"/>
    </row>
    <row r="524" spans="57:70">
      <c r="BE524" s="98"/>
      <c r="BF524" s="99"/>
      <c r="BG524" s="99"/>
      <c r="BH524" s="99"/>
      <c r="BI524" s="99"/>
      <c r="BJ524" s="99"/>
      <c r="BK524" s="99"/>
      <c r="BL524" s="121"/>
      <c r="BM524" s="99"/>
      <c r="BN524" s="121"/>
      <c r="BO524" s="99"/>
      <c r="BP524" s="99"/>
      <c r="BQ524" s="99"/>
      <c r="BR524" s="99"/>
    </row>
    <row r="525" spans="57:70">
      <c r="BE525" s="98"/>
      <c r="BF525" s="99"/>
      <c r="BG525" s="99"/>
      <c r="BH525" s="99"/>
      <c r="BI525" s="99"/>
      <c r="BJ525" s="99"/>
      <c r="BK525" s="99"/>
      <c r="BL525" s="121"/>
      <c r="BM525" s="99"/>
      <c r="BN525" s="121"/>
      <c r="BO525" s="99"/>
      <c r="BP525" s="99"/>
      <c r="BQ525" s="99"/>
      <c r="BR525" s="99"/>
    </row>
    <row r="526" spans="57:70">
      <c r="BE526" s="98"/>
      <c r="BF526" s="99"/>
      <c r="BG526" s="99"/>
      <c r="BH526" s="99"/>
      <c r="BI526" s="99"/>
      <c r="BJ526" s="99"/>
      <c r="BK526" s="99"/>
      <c r="BL526" s="121"/>
      <c r="BM526" s="99"/>
      <c r="BN526" s="121"/>
      <c r="BO526" s="99"/>
      <c r="BP526" s="99"/>
      <c r="BQ526" s="99"/>
      <c r="BR526" s="99"/>
    </row>
    <row r="527" spans="57:70">
      <c r="BE527" s="98"/>
      <c r="BF527" s="99"/>
      <c r="BG527" s="99"/>
      <c r="BH527" s="99"/>
      <c r="BI527" s="99"/>
      <c r="BJ527" s="99"/>
      <c r="BK527" s="99"/>
      <c r="BL527" s="121"/>
      <c r="BM527" s="99"/>
      <c r="BN527" s="121"/>
      <c r="BO527" s="99"/>
      <c r="BP527" s="99"/>
      <c r="BQ527" s="99"/>
      <c r="BR527" s="99"/>
    </row>
    <row r="528" spans="57:70">
      <c r="BE528" s="98"/>
      <c r="BF528" s="99"/>
      <c r="BG528" s="99"/>
      <c r="BH528" s="99"/>
      <c r="BI528" s="99"/>
      <c r="BJ528" s="99"/>
      <c r="BK528" s="99"/>
      <c r="BL528" s="121"/>
      <c r="BM528" s="99"/>
      <c r="BN528" s="121"/>
      <c r="BO528" s="99"/>
      <c r="BP528" s="99"/>
      <c r="BQ528" s="99"/>
      <c r="BR528" s="99"/>
    </row>
  </sheetData>
  <mergeCells count="158">
    <mergeCell ref="A1:C4"/>
    <mergeCell ref="F6:F7"/>
    <mergeCell ref="C5:C7"/>
    <mergeCell ref="BF6:BG6"/>
    <mergeCell ref="BJ6:BK6"/>
    <mergeCell ref="BN6:BO6"/>
    <mergeCell ref="Y6:Y8"/>
    <mergeCell ref="Y5:AF5"/>
    <mergeCell ref="FA6:FA7"/>
    <mergeCell ref="EZ6:EZ7"/>
    <mergeCell ref="EY6:EY7"/>
    <mergeCell ref="EN6:EN7"/>
    <mergeCell ref="EM6:EM7"/>
    <mergeCell ref="EF6:EF7"/>
    <mergeCell ref="EE6:EE7"/>
    <mergeCell ref="ED6:ED7"/>
    <mergeCell ref="EC6:EC7"/>
    <mergeCell ref="EB6:EB7"/>
    <mergeCell ref="EA6:EA7"/>
    <mergeCell ref="EL6:EL7"/>
    <mergeCell ref="EK6:EK7"/>
    <mergeCell ref="EJ6:EJ7"/>
    <mergeCell ref="EI6:EI7"/>
    <mergeCell ref="EH6:EH7"/>
    <mergeCell ref="EQ6:EQ7"/>
    <mergeCell ref="EP6:EP7"/>
    <mergeCell ref="EO6:EO7"/>
    <mergeCell ref="EX6:EX7"/>
    <mergeCell ref="EW6:EW7"/>
    <mergeCell ref="EV6:EV7"/>
    <mergeCell ref="EU6:EU7"/>
    <mergeCell ref="ET6:ET7"/>
    <mergeCell ref="ES6:ES7"/>
    <mergeCell ref="ER6:ER7"/>
    <mergeCell ref="FP6:FP7"/>
    <mergeCell ref="FO6:FO7"/>
    <mergeCell ref="FN6:FN7"/>
    <mergeCell ref="FM6:FM7"/>
    <mergeCell ref="FL6:FL7"/>
    <mergeCell ref="FK6:FK7"/>
    <mergeCell ref="FD6:FD7"/>
    <mergeCell ref="FC6:FC7"/>
    <mergeCell ref="FB6:FB7"/>
    <mergeCell ref="FJ6:FJ7"/>
    <mergeCell ref="FI6:FI7"/>
    <mergeCell ref="FH6:FH7"/>
    <mergeCell ref="FG6:FG7"/>
    <mergeCell ref="FF6:FF7"/>
    <mergeCell ref="FE6:FE7"/>
    <mergeCell ref="EG6:EG7"/>
    <mergeCell ref="DT6:DT7"/>
    <mergeCell ref="DS6:DS7"/>
    <mergeCell ref="DR6:DR7"/>
    <mergeCell ref="DQ6:DQ7"/>
    <mergeCell ref="DP6:DP7"/>
    <mergeCell ref="DO6:DO7"/>
    <mergeCell ref="DZ6:DZ7"/>
    <mergeCell ref="DY6:DY7"/>
    <mergeCell ref="DX6:DX7"/>
    <mergeCell ref="DW6:DW7"/>
    <mergeCell ref="DV6:DV7"/>
    <mergeCell ref="DU6:DU7"/>
    <mergeCell ref="DH6:DH7"/>
    <mergeCell ref="DG6:DG7"/>
    <mergeCell ref="DF6:DF7"/>
    <mergeCell ref="DE6:DE7"/>
    <mergeCell ref="DD6:DD7"/>
    <mergeCell ref="DC6:DC7"/>
    <mergeCell ref="DN6:DN7"/>
    <mergeCell ref="DM6:DM7"/>
    <mergeCell ref="DL6:DL7"/>
    <mergeCell ref="DK6:DK7"/>
    <mergeCell ref="DJ6:DJ7"/>
    <mergeCell ref="DI6:DI7"/>
    <mergeCell ref="CV6:CV7"/>
    <mergeCell ref="CU6:CU7"/>
    <mergeCell ref="CT6:CT7"/>
    <mergeCell ref="CS6:CS7"/>
    <mergeCell ref="CR6:CR7"/>
    <mergeCell ref="CQ6:CQ7"/>
    <mergeCell ref="DB6:DB7"/>
    <mergeCell ref="DA6:DA7"/>
    <mergeCell ref="CZ6:CZ7"/>
    <mergeCell ref="CY6:CY7"/>
    <mergeCell ref="CX6:CX7"/>
    <mergeCell ref="CW6:CW7"/>
    <mergeCell ref="CI6:CI7"/>
    <mergeCell ref="CH6:CH7"/>
    <mergeCell ref="CG6:CG7"/>
    <mergeCell ref="CF6:CF7"/>
    <mergeCell ref="CE6:CE7"/>
    <mergeCell ref="CP6:CP7"/>
    <mergeCell ref="CO6:CO7"/>
    <mergeCell ref="CN6:CN7"/>
    <mergeCell ref="CM6:CM7"/>
    <mergeCell ref="CL6:CL7"/>
    <mergeCell ref="CK6:CK7"/>
    <mergeCell ref="Z6:Z8"/>
    <mergeCell ref="AU6:AU8"/>
    <mergeCell ref="AT6:AT8"/>
    <mergeCell ref="AF6:AF8"/>
    <mergeCell ref="AE6:AE8"/>
    <mergeCell ref="AD6:AD8"/>
    <mergeCell ref="AC6:AC8"/>
    <mergeCell ref="BA6:BA8"/>
    <mergeCell ref="AZ6:AZ8"/>
    <mergeCell ref="AY6:AY8"/>
    <mergeCell ref="AX6:AX8"/>
    <mergeCell ref="AW6:AW8"/>
    <mergeCell ref="AV6:AV8"/>
    <mergeCell ref="BR6:BR7"/>
    <mergeCell ref="BQ6:BQ7"/>
    <mergeCell ref="BP6:BP7"/>
    <mergeCell ref="FQ5:FQ7"/>
    <mergeCell ref="FN5:FO5"/>
    <mergeCell ref="BB5:BC5"/>
    <mergeCell ref="AB6:AB8"/>
    <mergeCell ref="AA6:AA8"/>
    <mergeCell ref="BC6:BC7"/>
    <mergeCell ref="BB6:BB7"/>
    <mergeCell ref="BD6:BE6"/>
    <mergeCell ref="BX6:BX7"/>
    <mergeCell ref="BW6:BW7"/>
    <mergeCell ref="BV6:BV7"/>
    <mergeCell ref="BU6:BU7"/>
    <mergeCell ref="BT6:BT7"/>
    <mergeCell ref="BS6:BS7"/>
    <mergeCell ref="CD6:CD7"/>
    <mergeCell ref="CC6:CC7"/>
    <mergeCell ref="CB6:CB7"/>
    <mergeCell ref="CA6:CA7"/>
    <mergeCell ref="BZ6:BZ7"/>
    <mergeCell ref="BY6:BY7"/>
    <mergeCell ref="CJ6:CJ7"/>
    <mergeCell ref="L5:O5"/>
    <mergeCell ref="D4:AF4"/>
    <mergeCell ref="AG4:BA4"/>
    <mergeCell ref="AG5:AI5"/>
    <mergeCell ref="BB4:BK4"/>
    <mergeCell ref="BL4:BO4"/>
    <mergeCell ref="A5:A7"/>
    <mergeCell ref="K6:K7"/>
    <mergeCell ref="G6:G7"/>
    <mergeCell ref="E6:E7"/>
    <mergeCell ref="D6:D7"/>
    <mergeCell ref="D5:G5"/>
    <mergeCell ref="J6:J7"/>
    <mergeCell ref="J5:K5"/>
    <mergeCell ref="H6:H7"/>
    <mergeCell ref="I6:I7"/>
    <mergeCell ref="H5:I5"/>
    <mergeCell ref="B5:B7"/>
    <mergeCell ref="AT5:BA5"/>
    <mergeCell ref="BH6:BI6"/>
    <mergeCell ref="BL6:BM6"/>
    <mergeCell ref="BD5:BG5"/>
    <mergeCell ref="BH5:BK5"/>
    <mergeCell ref="BL5:BO5"/>
  </mergeCells>
  <conditionalFormatting sqref="Y9:Z9 J9:K89 D9:E89 B9:B173">
    <cfRule type="cellIs" dxfId="31" priority="33" operator="equal">
      <formula>1</formula>
    </cfRule>
  </conditionalFormatting>
  <conditionalFormatting sqref="L9:M9 L25:M25 L11:M19">
    <cfRule type="cellIs" dxfId="30" priority="30" operator="equal">
      <formula>1</formula>
    </cfRule>
  </conditionalFormatting>
  <conditionalFormatting sqref="N9:W9 P10:W173">
    <cfRule type="cellIs" dxfId="29" priority="29" operator="equal">
      <formula>1</formula>
    </cfRule>
  </conditionalFormatting>
  <conditionalFormatting sqref="AG19 AG25 AG9:AI18 AT10:AT19 AN9:AT9 AN10:AS173">
    <cfRule type="cellIs" dxfId="28" priority="28" operator="equal">
      <formula>1</formula>
    </cfRule>
  </conditionalFormatting>
  <conditionalFormatting sqref="AH19:AI19">
    <cfRule type="cellIs" dxfId="27" priority="27" operator="equal">
      <formula>1</formula>
    </cfRule>
  </conditionalFormatting>
  <conditionalFormatting sqref="AT25">
    <cfRule type="cellIs" dxfId="26" priority="26" operator="equal">
      <formula>1</formula>
    </cfRule>
  </conditionalFormatting>
  <conditionalFormatting sqref="AH25:AI25">
    <cfRule type="cellIs" dxfId="25" priority="25" operator="equal">
      <formula>1</formula>
    </cfRule>
  </conditionalFormatting>
  <conditionalFormatting sqref="Y55:AF71 AA72:AF72 Y72 Y9:AF53 AT9:BA53 Y73:AF89 AT55:BA173">
    <cfRule type="containsText" dxfId="24" priority="24" operator="containsText" text="1">
      <formula>NOT(ISERROR(SEARCH("1",Y9)))</formula>
    </cfRule>
  </conditionalFormatting>
  <conditionalFormatting sqref="Y25">
    <cfRule type="cellIs" dxfId="23" priority="23" operator="equal">
      <formula>1</formula>
    </cfRule>
  </conditionalFormatting>
  <conditionalFormatting sqref="AT54:BA54 Y54:AF54">
    <cfRule type="containsText" dxfId="22" priority="21" operator="containsText" text="1">
      <formula>NOT(ISERROR(SEARCH("1",Y54)))</formula>
    </cfRule>
  </conditionalFormatting>
  <conditionalFormatting sqref="H9:I89">
    <cfRule type="cellIs" dxfId="21" priority="20" operator="equal">
      <formula>1</formula>
    </cfRule>
  </conditionalFormatting>
  <conditionalFormatting sqref="J136 D136:E136 D99:E99 D126:E126 H99 H136 G9:G173">
    <cfRule type="cellIs" dxfId="20" priority="15" operator="equal">
      <formula>1</formula>
    </cfRule>
  </conditionalFormatting>
  <conditionalFormatting sqref="Y99:AF99 Y144:AF144">
    <cfRule type="containsText" dxfId="19" priority="14" operator="containsText" text="1">
      <formula>NOT(ISERROR(SEARCH("1",Y99)))</formula>
    </cfRule>
  </conditionalFormatting>
  <conditionalFormatting sqref="Y97:AF97 Y142:AF142">
    <cfRule type="containsText" dxfId="18" priority="13" operator="containsText" text="1">
      <formula>NOT(ISERROR(SEARCH("1",Y97)))</formula>
    </cfRule>
  </conditionalFormatting>
  <conditionalFormatting sqref="J126:K126">
    <cfRule type="cellIs" dxfId="17" priority="10" operator="equal">
      <formula>1</formula>
    </cfRule>
  </conditionalFormatting>
  <conditionalFormatting sqref="Y126:AF126">
    <cfRule type="containsText" dxfId="16" priority="9" operator="containsText" text="1">
      <formula>NOT(ISERROR(SEARCH("1",Y126)))</formula>
    </cfRule>
  </conditionalFormatting>
  <conditionalFormatting sqref="H126:I126">
    <cfRule type="cellIs" dxfId="15" priority="8" operator="equal">
      <formula>1</formula>
    </cfRule>
  </conditionalFormatting>
  <conditionalFormatting sqref="C9:C173">
    <cfRule type="cellIs" dxfId="14" priority="7" operator="equal">
      <formula>1</formula>
    </cfRule>
  </conditionalFormatting>
  <conditionalFormatting sqref="X9:X173">
    <cfRule type="cellIs" dxfId="13" priority="6" operator="equal">
      <formula>1</formula>
    </cfRule>
  </conditionalFormatting>
  <conditionalFormatting sqref="AJ9:AM173">
    <cfRule type="cellIs" dxfId="12" priority="5" operator="equal">
      <formula>1</formula>
    </cfRule>
  </conditionalFormatting>
  <conditionalFormatting sqref="F9:F89">
    <cfRule type="cellIs" dxfId="11" priority="2" operator="equal">
      <formula>1</formula>
    </cfRule>
  </conditionalFormatting>
  <conditionalFormatting sqref="F126 F99 F136">
    <cfRule type="cellIs" dxfId="10" priority="1" operator="equal">
      <formula>1</formula>
    </cfRule>
  </conditionalFormatting>
  <pageMargins left="0.25" right="0.25" top="0.75" bottom="0.75" header="0.3" footer="0.3"/>
  <pageSetup orientation="landscape"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175"/>
  <sheetViews>
    <sheetView zoomScaleNormal="100" zoomScalePageLayoutView="140" workbookViewId="0">
      <pane ySplit="6" topLeftCell="A16" activePane="bottomLeft" state="frozen"/>
      <selection pane="bottomLeft" activeCell="B1" sqref="B1"/>
    </sheetView>
  </sheetViews>
  <sheetFormatPr defaultColWidth="11.42578125" defaultRowHeight="15"/>
  <cols>
    <col min="1" max="1" width="41.42578125" style="6" customWidth="1"/>
    <col min="2" max="2" width="18.7109375" style="6" customWidth="1"/>
    <col min="3" max="3" width="18.7109375" style="9" customWidth="1"/>
    <col min="4" max="4" width="18.85546875" style="9" customWidth="1"/>
    <col min="5" max="11" width="18.7109375" style="9" customWidth="1"/>
    <col min="12" max="15" width="18.5703125" style="12" customWidth="1"/>
    <col min="16" max="16" width="15.5703125" style="6" customWidth="1"/>
    <col min="17" max="17" width="15.5703125" style="9" customWidth="1"/>
    <col min="18" max="18" width="15.5703125" style="6" customWidth="1"/>
    <col min="19" max="19" width="15.5703125" style="9" customWidth="1"/>
    <col min="20" max="20" width="15.5703125" style="6" customWidth="1"/>
    <col min="21" max="21" width="15.5703125" style="9" customWidth="1"/>
    <col min="22" max="22" width="15.5703125" style="6" customWidth="1"/>
    <col min="23" max="23" width="15.5703125" style="9" customWidth="1"/>
    <col min="24" max="24" width="15.5703125" style="6" customWidth="1"/>
    <col min="25" max="25" width="15.5703125" style="9" customWidth="1"/>
    <col min="26" max="26" width="15.5703125" style="6" customWidth="1"/>
    <col min="27" max="27" width="15.5703125" style="9" customWidth="1"/>
    <col min="28" max="28" width="15.5703125" style="6" customWidth="1"/>
    <col min="29" max="29" width="15.5703125" style="9" customWidth="1"/>
    <col min="30" max="30" width="15.5703125" style="6" customWidth="1"/>
    <col min="31" max="31" width="15.5703125" style="9" customWidth="1"/>
    <col min="32" max="32" width="15.5703125" style="6" customWidth="1"/>
    <col min="33" max="33" width="15.5703125" style="9" customWidth="1"/>
    <col min="34" max="34" width="15.5703125" style="6" customWidth="1"/>
    <col min="35" max="35" width="15.5703125" style="9" customWidth="1"/>
    <col min="36" max="36" width="15.5703125" style="6" customWidth="1"/>
    <col min="37" max="37" width="15.5703125" style="9" customWidth="1"/>
    <col min="38" max="38" width="15.5703125" style="6" customWidth="1"/>
    <col min="39" max="39" width="15.5703125" style="9" customWidth="1"/>
    <col min="40" max="40" width="15.5703125" style="6" customWidth="1"/>
    <col min="41" max="41" width="15.5703125" style="9" customWidth="1"/>
    <col min="42" max="42" width="15.5703125" style="6" customWidth="1"/>
    <col min="43" max="43" width="15.5703125" style="9" customWidth="1"/>
    <col min="44" max="44" width="15.5703125" style="6" customWidth="1"/>
    <col min="45" max="45" width="15.5703125" style="9" customWidth="1"/>
    <col min="46" max="46" width="15.5703125" style="6" customWidth="1"/>
    <col min="47" max="55" width="15.5703125" style="9" customWidth="1"/>
    <col min="56" max="56" width="15.5703125" style="6" customWidth="1"/>
    <col min="57" max="57" width="15.5703125" style="9" customWidth="1"/>
    <col min="58" max="58" width="15.5703125" style="6" customWidth="1"/>
    <col min="59" max="59" width="15.5703125" style="9" customWidth="1"/>
    <col min="60" max="60" width="15.5703125" style="6" customWidth="1"/>
    <col min="61" max="61" width="15.5703125" style="9" customWidth="1"/>
    <col min="62" max="62" width="15.5703125" style="6" customWidth="1"/>
    <col min="63" max="63" width="15.5703125" style="9" customWidth="1"/>
    <col min="64" max="64" width="15.5703125" style="6" customWidth="1"/>
    <col min="65" max="65" width="15.5703125" style="9" customWidth="1"/>
    <col min="66" max="66" width="15.5703125" style="6" customWidth="1"/>
    <col min="67" max="67" width="15.5703125" style="9" customWidth="1"/>
    <col min="68" max="68" width="15.5703125" style="6" customWidth="1"/>
    <col min="69" max="69" width="15.5703125" style="9" customWidth="1"/>
    <col min="70" max="70" width="15.5703125" style="6" customWidth="1"/>
    <col min="71" max="71" width="15.5703125" style="9" customWidth="1"/>
    <col min="72" max="72" width="15.5703125" style="6" customWidth="1"/>
    <col min="73" max="73" width="15.5703125" style="9" customWidth="1"/>
    <col min="74" max="74" width="15.5703125" style="6" customWidth="1"/>
    <col min="75" max="75" width="15.5703125" style="9" customWidth="1"/>
    <col min="76" max="76" width="15.5703125" style="6" customWidth="1"/>
    <col min="77" max="77" width="15.5703125" style="9" customWidth="1"/>
    <col min="78" max="78" width="15.5703125" style="6" customWidth="1"/>
    <col min="79" max="79" width="15.5703125" style="9" customWidth="1"/>
    <col min="80" max="83" width="11.42578125" style="6" customWidth="1"/>
    <col min="84" max="16384" width="11.42578125" style="6"/>
  </cols>
  <sheetData>
    <row r="1" spans="1:79" ht="48.6" customHeight="1">
      <c r="A1" s="520"/>
    </row>
    <row r="2" spans="1:79" ht="15.75" thickBot="1">
      <c r="A2" s="520"/>
    </row>
    <row r="3" spans="1:79" ht="15.75" customHeight="1" thickBot="1">
      <c r="A3" s="521"/>
      <c r="B3" s="485" t="s">
        <v>836</v>
      </c>
      <c r="C3" s="486"/>
      <c r="D3" s="486"/>
      <c r="E3" s="486"/>
      <c r="F3" s="486"/>
      <c r="G3" s="486"/>
      <c r="H3" s="486"/>
      <c r="I3" s="486"/>
      <c r="J3" s="486"/>
      <c r="K3" s="486"/>
      <c r="L3" s="494" t="s">
        <v>834</v>
      </c>
      <c r="M3" s="495"/>
      <c r="N3" s="495"/>
      <c r="O3" s="496"/>
      <c r="P3" s="503" t="s">
        <v>12</v>
      </c>
      <c r="Q3" s="504"/>
      <c r="R3" s="504"/>
      <c r="S3" s="504"/>
      <c r="T3" s="504"/>
      <c r="U3" s="504"/>
      <c r="V3" s="504"/>
      <c r="W3" s="504"/>
      <c r="X3" s="504"/>
      <c r="Y3" s="504"/>
      <c r="Z3" s="504"/>
      <c r="AA3" s="504"/>
      <c r="AB3" s="504"/>
      <c r="AC3" s="504"/>
      <c r="AD3" s="504"/>
      <c r="AE3" s="504"/>
      <c r="AF3" s="504"/>
      <c r="AG3" s="504"/>
      <c r="AH3" s="504"/>
      <c r="AI3" s="504"/>
      <c r="AJ3" s="504"/>
      <c r="AK3" s="504"/>
      <c r="AL3" s="504"/>
      <c r="AM3" s="504"/>
      <c r="AN3" s="504"/>
      <c r="AO3" s="504"/>
      <c r="AP3" s="504"/>
      <c r="AQ3" s="504"/>
      <c r="AR3" s="504"/>
      <c r="AS3" s="504"/>
      <c r="AT3" s="504"/>
      <c r="AU3" s="504"/>
      <c r="AV3" s="504"/>
      <c r="AW3" s="504"/>
      <c r="AX3" s="504"/>
      <c r="AY3" s="504"/>
      <c r="AZ3" s="504"/>
      <c r="BA3" s="504"/>
      <c r="BB3" s="504"/>
      <c r="BC3" s="504"/>
      <c r="BD3" s="504"/>
      <c r="BE3" s="504"/>
      <c r="BF3" s="504"/>
      <c r="BG3" s="504"/>
      <c r="BH3" s="504"/>
      <c r="BI3" s="504"/>
      <c r="BJ3" s="504"/>
      <c r="BK3" s="504"/>
      <c r="BL3" s="504"/>
      <c r="BM3" s="504"/>
      <c r="BN3" s="504"/>
      <c r="BO3" s="504"/>
      <c r="BP3" s="504"/>
      <c r="BQ3" s="504"/>
      <c r="BR3" s="504"/>
      <c r="BS3" s="504"/>
      <c r="BT3" s="504"/>
      <c r="BU3" s="504"/>
      <c r="BV3" s="504"/>
      <c r="BW3" s="504"/>
      <c r="BX3" s="504"/>
      <c r="BY3" s="504"/>
      <c r="BZ3" s="504"/>
      <c r="CA3" s="504"/>
    </row>
    <row r="4" spans="1:79" ht="16.149999999999999" customHeight="1" thickBot="1">
      <c r="A4" s="491" t="s">
        <v>0</v>
      </c>
      <c r="B4" s="487" t="s">
        <v>73</v>
      </c>
      <c r="C4" s="488"/>
      <c r="D4" s="453" t="s">
        <v>353</v>
      </c>
      <c r="E4" s="497"/>
      <c r="F4" s="497"/>
      <c r="G4" s="497"/>
      <c r="H4" s="497" t="s">
        <v>354</v>
      </c>
      <c r="I4" s="497"/>
      <c r="J4" s="497"/>
      <c r="K4" s="498"/>
      <c r="L4" s="499"/>
      <c r="M4" s="500"/>
      <c r="N4" s="500"/>
      <c r="O4" s="501"/>
      <c r="P4" s="513" t="s">
        <v>829</v>
      </c>
      <c r="Q4" s="514"/>
      <c r="R4" s="514"/>
      <c r="S4" s="514"/>
      <c r="T4" s="514"/>
      <c r="U4" s="514"/>
      <c r="V4" s="514"/>
      <c r="W4" s="514"/>
      <c r="X4" s="514"/>
      <c r="Y4" s="514"/>
      <c r="Z4" s="514"/>
      <c r="AA4" s="514"/>
      <c r="AB4" s="514"/>
      <c r="AC4" s="514"/>
      <c r="AD4" s="514"/>
      <c r="AE4" s="514"/>
      <c r="AF4" s="514"/>
      <c r="AG4" s="514"/>
      <c r="AH4" s="514"/>
      <c r="AI4" s="514"/>
      <c r="AJ4" s="514"/>
      <c r="AK4" s="514"/>
      <c r="AL4" s="514"/>
      <c r="AM4" s="514"/>
      <c r="AN4" s="514"/>
      <c r="AO4" s="514"/>
      <c r="AP4" s="514"/>
      <c r="AQ4" s="514"/>
      <c r="AR4" s="514"/>
      <c r="AS4" s="514"/>
      <c r="AT4" s="514"/>
      <c r="AU4" s="514"/>
      <c r="AV4" s="514"/>
      <c r="AW4" s="514"/>
      <c r="AX4" s="514"/>
      <c r="AY4" s="514"/>
      <c r="AZ4" s="514"/>
      <c r="BA4" s="514"/>
      <c r="BB4" s="514"/>
      <c r="BC4" s="514"/>
      <c r="BD4" s="514"/>
      <c r="BE4" s="514"/>
      <c r="BF4" s="514"/>
      <c r="BG4" s="514"/>
      <c r="BH4" s="514"/>
      <c r="BI4" s="514"/>
      <c r="BJ4" s="514"/>
      <c r="BK4" s="514"/>
      <c r="BL4" s="514"/>
      <c r="BM4" s="514"/>
      <c r="BN4" s="514"/>
      <c r="BO4" s="514"/>
      <c r="BP4" s="514"/>
      <c r="BQ4" s="514"/>
      <c r="BR4" s="514"/>
      <c r="BS4" s="514"/>
      <c r="BT4" s="514"/>
      <c r="BU4" s="514"/>
      <c r="BV4" s="514"/>
      <c r="BW4" s="514"/>
      <c r="BX4" s="514"/>
      <c r="BY4" s="514"/>
      <c r="BZ4" s="514"/>
      <c r="CA4" s="514"/>
    </row>
    <row r="5" spans="1:79" s="27" customFormat="1" ht="32.25" customHeight="1" thickBot="1">
      <c r="A5" s="492"/>
      <c r="B5" s="489"/>
      <c r="C5" s="490"/>
      <c r="D5" s="430" t="s">
        <v>338</v>
      </c>
      <c r="E5" s="428"/>
      <c r="F5" s="428" t="s">
        <v>6</v>
      </c>
      <c r="G5" s="428"/>
      <c r="H5" s="428" t="s">
        <v>338</v>
      </c>
      <c r="I5" s="428"/>
      <c r="J5" s="428" t="s">
        <v>6</v>
      </c>
      <c r="K5" s="502"/>
      <c r="L5" s="442" t="s">
        <v>338</v>
      </c>
      <c r="M5" s="443"/>
      <c r="N5" s="443" t="s">
        <v>6</v>
      </c>
      <c r="O5" s="477"/>
      <c r="P5" s="483" t="s">
        <v>57</v>
      </c>
      <c r="Q5" s="483"/>
      <c r="R5" s="483"/>
      <c r="S5" s="506"/>
      <c r="T5" s="482" t="s">
        <v>56</v>
      </c>
      <c r="U5" s="483"/>
      <c r="V5" s="483"/>
      <c r="W5" s="506"/>
      <c r="X5" s="505" t="s">
        <v>67</v>
      </c>
      <c r="Y5" s="483"/>
      <c r="Z5" s="483"/>
      <c r="AA5" s="506"/>
      <c r="AB5" s="505" t="s">
        <v>68</v>
      </c>
      <c r="AC5" s="483"/>
      <c r="AD5" s="483"/>
      <c r="AE5" s="506"/>
      <c r="AF5" s="505" t="s">
        <v>98</v>
      </c>
      <c r="AG5" s="483"/>
      <c r="AH5" s="483"/>
      <c r="AI5" s="506"/>
      <c r="AJ5" s="505" t="s">
        <v>99</v>
      </c>
      <c r="AK5" s="483"/>
      <c r="AL5" s="483"/>
      <c r="AM5" s="483"/>
      <c r="AN5" s="510" t="s">
        <v>14</v>
      </c>
      <c r="AO5" s="511"/>
      <c r="AP5" s="511"/>
      <c r="AQ5" s="512"/>
      <c r="AR5" s="482" t="s">
        <v>15</v>
      </c>
      <c r="AS5" s="483"/>
      <c r="AT5" s="483"/>
      <c r="AU5" s="484"/>
      <c r="AV5" s="482" t="s">
        <v>324</v>
      </c>
      <c r="AW5" s="483"/>
      <c r="AX5" s="483"/>
      <c r="AY5" s="484"/>
      <c r="AZ5" s="482" t="s">
        <v>325</v>
      </c>
      <c r="BA5" s="483"/>
      <c r="BB5" s="483"/>
      <c r="BC5" s="484"/>
      <c r="BD5" s="482" t="s">
        <v>101</v>
      </c>
      <c r="BE5" s="483"/>
      <c r="BF5" s="483"/>
      <c r="BG5" s="484"/>
      <c r="BH5" s="482" t="s">
        <v>100</v>
      </c>
      <c r="BI5" s="483"/>
      <c r="BJ5" s="483"/>
      <c r="BK5" s="484"/>
      <c r="BL5" s="482" t="s">
        <v>102</v>
      </c>
      <c r="BM5" s="483"/>
      <c r="BN5" s="483"/>
      <c r="BO5" s="484"/>
      <c r="BP5" s="482" t="s">
        <v>103</v>
      </c>
      <c r="BQ5" s="483"/>
      <c r="BR5" s="483"/>
      <c r="BS5" s="484"/>
      <c r="BT5" s="507" t="s">
        <v>226</v>
      </c>
      <c r="BU5" s="508"/>
      <c r="BV5" s="508"/>
      <c r="BW5" s="509"/>
      <c r="BX5" s="507" t="s">
        <v>227</v>
      </c>
      <c r="BY5" s="508"/>
      <c r="BZ5" s="508"/>
      <c r="CA5" s="509"/>
    </row>
    <row r="6" spans="1:79" ht="35.1" customHeight="1" thickBot="1">
      <c r="A6" s="493"/>
      <c r="B6" s="212" t="s">
        <v>76</v>
      </c>
      <c r="C6" s="212" t="s">
        <v>72</v>
      </c>
      <c r="D6" s="208" t="s">
        <v>355</v>
      </c>
      <c r="E6" s="202" t="s">
        <v>19</v>
      </c>
      <c r="F6" s="202" t="s">
        <v>355</v>
      </c>
      <c r="G6" s="202" t="s">
        <v>19</v>
      </c>
      <c r="H6" s="202" t="s">
        <v>355</v>
      </c>
      <c r="I6" s="202" t="s">
        <v>19</v>
      </c>
      <c r="J6" s="202" t="s">
        <v>355</v>
      </c>
      <c r="K6" s="259" t="s">
        <v>19</v>
      </c>
      <c r="L6" s="305" t="s">
        <v>355</v>
      </c>
      <c r="M6" s="210" t="s">
        <v>19</v>
      </c>
      <c r="N6" s="210" t="s">
        <v>355</v>
      </c>
      <c r="O6" s="211" t="s">
        <v>19</v>
      </c>
      <c r="P6" s="213" t="s">
        <v>53</v>
      </c>
      <c r="Q6" s="213" t="s">
        <v>54</v>
      </c>
      <c r="R6" s="213" t="s">
        <v>55</v>
      </c>
      <c r="S6" s="376" t="s">
        <v>58</v>
      </c>
      <c r="T6" s="213" t="s">
        <v>53</v>
      </c>
      <c r="U6" s="213" t="s">
        <v>54</v>
      </c>
      <c r="V6" s="213" t="s">
        <v>55</v>
      </c>
      <c r="W6" s="376" t="s">
        <v>58</v>
      </c>
      <c r="X6" s="213" t="s">
        <v>53</v>
      </c>
      <c r="Y6" s="213" t="s">
        <v>54</v>
      </c>
      <c r="Z6" s="213" t="s">
        <v>55</v>
      </c>
      <c r="AA6" s="376" t="s">
        <v>58</v>
      </c>
      <c r="AB6" s="213" t="s">
        <v>53</v>
      </c>
      <c r="AC6" s="213" t="s">
        <v>54</v>
      </c>
      <c r="AD6" s="213" t="s">
        <v>55</v>
      </c>
      <c r="AE6" s="376" t="s">
        <v>58</v>
      </c>
      <c r="AF6" s="213" t="s">
        <v>53</v>
      </c>
      <c r="AG6" s="213" t="s">
        <v>54</v>
      </c>
      <c r="AH6" s="213" t="s">
        <v>55</v>
      </c>
      <c r="AI6" s="376" t="s">
        <v>58</v>
      </c>
      <c r="AJ6" s="213" t="s">
        <v>53</v>
      </c>
      <c r="AK6" s="213" t="s">
        <v>54</v>
      </c>
      <c r="AL6" s="213" t="s">
        <v>55</v>
      </c>
      <c r="AM6" s="213" t="s">
        <v>58</v>
      </c>
      <c r="AN6" s="213" t="s">
        <v>53</v>
      </c>
      <c r="AO6" s="213" t="s">
        <v>54</v>
      </c>
      <c r="AP6" s="213" t="s">
        <v>55</v>
      </c>
      <c r="AQ6" s="376" t="s">
        <v>58</v>
      </c>
      <c r="AR6" s="213" t="s">
        <v>53</v>
      </c>
      <c r="AS6" s="213" t="s">
        <v>54</v>
      </c>
      <c r="AT6" s="213" t="s">
        <v>55</v>
      </c>
      <c r="AU6" s="376" t="s">
        <v>58</v>
      </c>
      <c r="AV6" s="213" t="s">
        <v>53</v>
      </c>
      <c r="AW6" s="213" t="s">
        <v>54</v>
      </c>
      <c r="AX6" s="213" t="s">
        <v>55</v>
      </c>
      <c r="AY6" s="376" t="s">
        <v>58</v>
      </c>
      <c r="AZ6" s="213" t="s">
        <v>53</v>
      </c>
      <c r="BA6" s="213" t="s">
        <v>54</v>
      </c>
      <c r="BB6" s="213" t="s">
        <v>55</v>
      </c>
      <c r="BC6" s="376" t="s">
        <v>58</v>
      </c>
      <c r="BD6" s="213" t="s">
        <v>53</v>
      </c>
      <c r="BE6" s="213" t="s">
        <v>54</v>
      </c>
      <c r="BF6" s="213" t="s">
        <v>55</v>
      </c>
      <c r="BG6" s="376" t="s">
        <v>58</v>
      </c>
      <c r="BH6" s="213" t="s">
        <v>53</v>
      </c>
      <c r="BI6" s="213" t="s">
        <v>54</v>
      </c>
      <c r="BJ6" s="213" t="s">
        <v>55</v>
      </c>
      <c r="BK6" s="376" t="s">
        <v>58</v>
      </c>
      <c r="BL6" s="213" t="s">
        <v>53</v>
      </c>
      <c r="BM6" s="213" t="s">
        <v>54</v>
      </c>
      <c r="BN6" s="213" t="s">
        <v>55</v>
      </c>
      <c r="BO6" s="376" t="s">
        <v>58</v>
      </c>
      <c r="BP6" s="213" t="s">
        <v>53</v>
      </c>
      <c r="BQ6" s="213" t="s">
        <v>54</v>
      </c>
      <c r="BR6" s="213" t="s">
        <v>55</v>
      </c>
      <c r="BS6" s="376" t="s">
        <v>58</v>
      </c>
      <c r="BT6" s="214" t="s">
        <v>53</v>
      </c>
      <c r="BU6" s="215" t="s">
        <v>54</v>
      </c>
      <c r="BV6" s="215" t="s">
        <v>55</v>
      </c>
      <c r="BW6" s="216" t="s">
        <v>58</v>
      </c>
      <c r="BX6" s="214" t="s">
        <v>53</v>
      </c>
      <c r="BY6" s="215" t="s">
        <v>54</v>
      </c>
      <c r="BZ6" s="215" t="s">
        <v>55</v>
      </c>
      <c r="CA6" s="216" t="s">
        <v>58</v>
      </c>
    </row>
    <row r="7" spans="1:79" ht="38.1" customHeight="1" thickBot="1">
      <c r="A7" s="207" t="s">
        <v>64</v>
      </c>
      <c r="B7" s="20" t="s">
        <v>74</v>
      </c>
      <c r="C7" s="49" t="s">
        <v>75</v>
      </c>
      <c r="D7" s="48" t="s">
        <v>357</v>
      </c>
      <c r="E7" s="36" t="s">
        <v>358</v>
      </c>
      <c r="F7" s="36" t="s">
        <v>359</v>
      </c>
      <c r="G7" s="36" t="s">
        <v>360</v>
      </c>
      <c r="H7" s="36" t="s">
        <v>361</v>
      </c>
      <c r="I7" s="36" t="s">
        <v>362</v>
      </c>
      <c r="J7" s="36" t="s">
        <v>363</v>
      </c>
      <c r="K7" s="302" t="s">
        <v>364</v>
      </c>
      <c r="L7" s="35" t="s">
        <v>365</v>
      </c>
      <c r="M7" s="89" t="s">
        <v>366</v>
      </c>
      <c r="N7" s="89" t="s">
        <v>367</v>
      </c>
      <c r="O7" s="90" t="s">
        <v>368</v>
      </c>
      <c r="P7" s="28" t="s">
        <v>44</v>
      </c>
      <c r="Q7" s="21" t="s">
        <v>36</v>
      </c>
      <c r="R7" s="28" t="s">
        <v>45</v>
      </c>
      <c r="S7" s="49" t="s">
        <v>37</v>
      </c>
      <c r="T7" s="28" t="s">
        <v>46</v>
      </c>
      <c r="U7" s="21" t="s">
        <v>38</v>
      </c>
      <c r="V7" s="28" t="s">
        <v>47</v>
      </c>
      <c r="W7" s="49" t="s">
        <v>39</v>
      </c>
      <c r="X7" s="28" t="s">
        <v>48</v>
      </c>
      <c r="Y7" s="21" t="s">
        <v>40</v>
      </c>
      <c r="Z7" s="28" t="s">
        <v>49</v>
      </c>
      <c r="AA7" s="49" t="s">
        <v>41</v>
      </c>
      <c r="AB7" s="28" t="s">
        <v>50</v>
      </c>
      <c r="AC7" s="21" t="s">
        <v>42</v>
      </c>
      <c r="AD7" s="28" t="s">
        <v>51</v>
      </c>
      <c r="AE7" s="49" t="s">
        <v>43</v>
      </c>
      <c r="AF7" s="28" t="s">
        <v>90</v>
      </c>
      <c r="AG7" s="21" t="s">
        <v>87</v>
      </c>
      <c r="AH7" s="28" t="s">
        <v>88</v>
      </c>
      <c r="AI7" s="49" t="s">
        <v>89</v>
      </c>
      <c r="AJ7" s="28" t="s">
        <v>91</v>
      </c>
      <c r="AK7" s="21" t="s">
        <v>92</v>
      </c>
      <c r="AL7" s="28" t="s">
        <v>93</v>
      </c>
      <c r="AM7" s="392" t="s">
        <v>104</v>
      </c>
      <c r="AN7" s="28" t="s">
        <v>109</v>
      </c>
      <c r="AO7" s="21" t="s">
        <v>113</v>
      </c>
      <c r="AP7" s="28" t="s">
        <v>110</v>
      </c>
      <c r="AQ7" s="49" t="s">
        <v>111</v>
      </c>
      <c r="AR7" s="28" t="s">
        <v>112</v>
      </c>
      <c r="AS7" s="21" t="s">
        <v>114</v>
      </c>
      <c r="AT7" s="28" t="s">
        <v>115</v>
      </c>
      <c r="AU7" s="49" t="s">
        <v>105</v>
      </c>
      <c r="AV7" s="28" t="s">
        <v>316</v>
      </c>
      <c r="AW7" s="21" t="s">
        <v>317</v>
      </c>
      <c r="AX7" s="28" t="s">
        <v>318</v>
      </c>
      <c r="AY7" s="49" t="s">
        <v>319</v>
      </c>
      <c r="AZ7" s="28" t="s">
        <v>320</v>
      </c>
      <c r="BA7" s="21" t="s">
        <v>321</v>
      </c>
      <c r="BB7" s="28" t="s">
        <v>322</v>
      </c>
      <c r="BC7" s="49" t="s">
        <v>323</v>
      </c>
      <c r="BD7" s="28" t="s">
        <v>116</v>
      </c>
      <c r="BE7" s="21" t="s">
        <v>117</v>
      </c>
      <c r="BF7" s="28" t="s">
        <v>118</v>
      </c>
      <c r="BG7" s="49" t="s">
        <v>119</v>
      </c>
      <c r="BH7" s="28" t="s">
        <v>120</v>
      </c>
      <c r="BI7" s="21" t="s">
        <v>121</v>
      </c>
      <c r="BJ7" s="28" t="s">
        <v>122</v>
      </c>
      <c r="BK7" s="49" t="s">
        <v>123</v>
      </c>
      <c r="BL7" s="28" t="s">
        <v>124</v>
      </c>
      <c r="BM7" s="21" t="s">
        <v>125</v>
      </c>
      <c r="BN7" s="28" t="s">
        <v>126</v>
      </c>
      <c r="BO7" s="49" t="s">
        <v>127</v>
      </c>
      <c r="BP7" s="28" t="s">
        <v>128</v>
      </c>
      <c r="BQ7" s="21" t="s">
        <v>129</v>
      </c>
      <c r="BR7" s="28" t="s">
        <v>130</v>
      </c>
      <c r="BS7" s="49" t="s">
        <v>106</v>
      </c>
      <c r="BT7" s="28" t="s">
        <v>228</v>
      </c>
      <c r="BU7" s="21" t="s">
        <v>229</v>
      </c>
      <c r="BV7" s="28" t="s">
        <v>230</v>
      </c>
      <c r="BW7" s="49" t="s">
        <v>231</v>
      </c>
      <c r="BX7" s="28" t="s">
        <v>232</v>
      </c>
      <c r="BY7" s="21" t="s">
        <v>233</v>
      </c>
      <c r="BZ7" s="28" t="s">
        <v>234</v>
      </c>
      <c r="CA7" s="49" t="s">
        <v>235</v>
      </c>
    </row>
    <row r="8" spans="1:79">
      <c r="A8" s="65" t="s">
        <v>237</v>
      </c>
      <c r="B8" s="54">
        <f t="shared" ref="B8:B39" si="0">SUM(D8,F8,H8,J8)</f>
        <v>0</v>
      </c>
      <c r="C8" s="38">
        <f t="shared" ref="C8:C28" si="1">E8+G8+I8+K8+M8+O8</f>
        <v>0</v>
      </c>
      <c r="D8" s="10">
        <f t="shared" ref="D8:D21" si="2">P8+X8+AF8+AN8+AV8+BD8+BL8+BT8</f>
        <v>0</v>
      </c>
      <c r="E8" s="10">
        <f t="shared" ref="E8:E21" si="3">Q8+Y8+AG8+AO8+AW8+BE8+BM8+BU8</f>
        <v>0</v>
      </c>
      <c r="F8" s="10">
        <f t="shared" ref="F8:F39" si="4">T8+AB8+AJ8+AR8+AZ8+BH8+BP8+BX8</f>
        <v>0</v>
      </c>
      <c r="G8" s="50">
        <f t="shared" ref="G8:G39" si="5">U8+AC8+AK8+AS8+BA8+BI8+BQ8+BY8</f>
        <v>0</v>
      </c>
      <c r="H8" s="10">
        <f t="shared" ref="H8:H16" si="6">R8+Z8+AH8+AP8+AX8+BF8+BN8+BV8</f>
        <v>0</v>
      </c>
      <c r="I8" s="10">
        <f t="shared" ref="I8:I16" si="7">S8+AA8+AI8+AQ8+AY8+BG8+BO8+BW8</f>
        <v>0</v>
      </c>
      <c r="J8" s="10"/>
      <c r="K8" s="39">
        <f t="shared" ref="K8:K39" si="8">W8+AE8+AM8+AU8+BC8+BK8+BS8+CA8</f>
        <v>0</v>
      </c>
      <c r="L8" s="309"/>
      <c r="M8" s="310"/>
      <c r="N8" s="310">
        <f>AL8+BZ8</f>
        <v>5560954.5454545459</v>
      </c>
      <c r="O8" s="311"/>
      <c r="P8" s="63"/>
      <c r="Q8" s="10"/>
      <c r="R8" s="8"/>
      <c r="S8" s="38"/>
      <c r="T8" s="63"/>
      <c r="U8" s="10"/>
      <c r="V8" s="8"/>
      <c r="W8" s="38"/>
      <c r="X8" s="63"/>
      <c r="Y8" s="10"/>
      <c r="Z8" s="8"/>
      <c r="AA8" s="38"/>
      <c r="AB8" s="63"/>
      <c r="AC8" s="10"/>
      <c r="AD8" s="8"/>
      <c r="AE8" s="38"/>
      <c r="AF8" s="63"/>
      <c r="AG8" s="10"/>
      <c r="AH8" s="8"/>
      <c r="AI8" s="38"/>
      <c r="AJ8" s="63"/>
      <c r="AK8" s="10"/>
      <c r="AL8" s="8">
        <f>232050*(10/11)</f>
        <v>210954.54545454544</v>
      </c>
      <c r="AM8" s="10"/>
      <c r="AN8" s="63"/>
      <c r="AO8" s="10"/>
      <c r="AP8" s="8"/>
      <c r="AQ8" s="38"/>
      <c r="AR8" s="63"/>
      <c r="AS8" s="10"/>
      <c r="AT8" s="8"/>
      <c r="AU8" s="38"/>
      <c r="AV8" s="383"/>
      <c r="AW8" s="10"/>
      <c r="AX8" s="10"/>
      <c r="AY8" s="38"/>
      <c r="AZ8" s="383"/>
      <c r="BA8" s="10"/>
      <c r="BB8" s="10"/>
      <c r="BC8" s="38"/>
      <c r="BD8" s="63"/>
      <c r="BE8" s="10"/>
      <c r="BF8" s="8"/>
      <c r="BG8" s="38"/>
      <c r="BH8" s="63"/>
      <c r="BI8" s="10"/>
      <c r="BJ8" s="8"/>
      <c r="BK8" s="38"/>
      <c r="BL8" s="63"/>
      <c r="BM8" s="10"/>
      <c r="BN8" s="8"/>
      <c r="BO8" s="38"/>
      <c r="BP8" s="63"/>
      <c r="BQ8" s="10"/>
      <c r="BR8" s="8"/>
      <c r="BS8" s="38"/>
      <c r="BT8" s="63"/>
      <c r="BU8" s="10"/>
      <c r="BV8" s="8"/>
      <c r="BW8" s="38"/>
      <c r="BX8" s="63"/>
      <c r="BY8" s="10"/>
      <c r="BZ8" s="8">
        <v>5350000</v>
      </c>
      <c r="CA8" s="38"/>
    </row>
    <row r="9" spans="1:79">
      <c r="A9" s="65" t="s">
        <v>238</v>
      </c>
      <c r="B9" s="54">
        <f t="shared" si="0"/>
        <v>0</v>
      </c>
      <c r="C9" s="38">
        <f t="shared" si="1"/>
        <v>0</v>
      </c>
      <c r="D9" s="10">
        <f t="shared" si="2"/>
        <v>0</v>
      </c>
      <c r="E9" s="10">
        <f t="shared" si="3"/>
        <v>0</v>
      </c>
      <c r="F9" s="10">
        <f t="shared" si="4"/>
        <v>0</v>
      </c>
      <c r="G9" s="51">
        <f t="shared" si="5"/>
        <v>0</v>
      </c>
      <c r="H9" s="10">
        <f t="shared" si="6"/>
        <v>0</v>
      </c>
      <c r="I9" s="10">
        <f t="shared" si="7"/>
        <v>0</v>
      </c>
      <c r="J9" s="10">
        <f t="shared" ref="J9:J31" si="9">V9+AD9+AL9+AT9+BB9+BJ9+BR9+BZ9</f>
        <v>0</v>
      </c>
      <c r="K9" s="10">
        <f t="shared" si="8"/>
        <v>0</v>
      </c>
      <c r="L9" s="309"/>
      <c r="M9" s="310"/>
      <c r="N9" s="310"/>
      <c r="O9" s="311"/>
      <c r="P9" s="63"/>
      <c r="Q9" s="10"/>
      <c r="R9" s="8"/>
      <c r="S9" s="38"/>
      <c r="T9" s="63"/>
      <c r="U9" s="10"/>
      <c r="V9" s="8"/>
      <c r="W9" s="38"/>
      <c r="X9" s="63"/>
      <c r="Y9" s="10"/>
      <c r="Z9" s="8"/>
      <c r="AA9" s="38"/>
      <c r="AB9" s="63"/>
      <c r="AC9" s="10"/>
      <c r="AD9" s="8"/>
      <c r="AE9" s="38"/>
      <c r="AF9" s="63"/>
      <c r="AG9" s="10"/>
      <c r="AH9" s="8"/>
      <c r="AI9" s="38"/>
      <c r="AJ9" s="63"/>
      <c r="AK9" s="10"/>
      <c r="AL9" s="8"/>
      <c r="AM9" s="10"/>
      <c r="AN9" s="63"/>
      <c r="AO9" s="10"/>
      <c r="AP9" s="8"/>
      <c r="AQ9" s="38"/>
      <c r="AR9" s="63"/>
      <c r="AS9" s="10"/>
      <c r="AT9" s="8"/>
      <c r="AU9" s="38"/>
      <c r="AV9" s="383"/>
      <c r="AW9" s="10"/>
      <c r="AX9" s="10"/>
      <c r="AY9" s="38"/>
      <c r="AZ9" s="383"/>
      <c r="BA9" s="10"/>
      <c r="BB9" s="10"/>
      <c r="BC9" s="38"/>
      <c r="BD9" s="63"/>
      <c r="BE9" s="10"/>
      <c r="BF9" s="8"/>
      <c r="BG9" s="38"/>
      <c r="BH9" s="63"/>
      <c r="BI9" s="10"/>
      <c r="BJ9" s="8"/>
      <c r="BK9" s="38"/>
      <c r="BL9" s="63"/>
      <c r="BM9" s="10"/>
      <c r="BN9" s="8"/>
      <c r="BO9" s="38"/>
      <c r="BP9" s="63"/>
      <c r="BQ9" s="10"/>
      <c r="BR9" s="8"/>
      <c r="BS9" s="38"/>
      <c r="BT9" s="63"/>
      <c r="BU9" s="10"/>
      <c r="BV9" s="8"/>
      <c r="BW9" s="38"/>
      <c r="BX9" s="63"/>
      <c r="BY9" s="10"/>
      <c r="BZ9" s="8"/>
      <c r="CA9" s="38"/>
    </row>
    <row r="10" spans="1:79">
      <c r="A10" s="65" t="s">
        <v>239</v>
      </c>
      <c r="B10" s="54">
        <f t="shared" si="0"/>
        <v>1245000</v>
      </c>
      <c r="C10" s="38">
        <f t="shared" si="1"/>
        <v>0</v>
      </c>
      <c r="D10" s="10">
        <f t="shared" si="2"/>
        <v>0</v>
      </c>
      <c r="E10" s="10">
        <f t="shared" si="3"/>
        <v>0</v>
      </c>
      <c r="F10" s="10">
        <f t="shared" si="4"/>
        <v>0</v>
      </c>
      <c r="G10" s="51">
        <f t="shared" si="5"/>
        <v>0</v>
      </c>
      <c r="H10" s="10">
        <f t="shared" si="6"/>
        <v>1245000</v>
      </c>
      <c r="I10" s="10">
        <f t="shared" si="7"/>
        <v>0</v>
      </c>
      <c r="J10" s="10">
        <f t="shared" si="9"/>
        <v>0</v>
      </c>
      <c r="K10" s="10">
        <f t="shared" si="8"/>
        <v>0</v>
      </c>
      <c r="L10" s="309"/>
      <c r="M10" s="310"/>
      <c r="N10" s="310"/>
      <c r="O10" s="311"/>
      <c r="P10" s="63"/>
      <c r="Q10" s="10"/>
      <c r="R10" s="8">
        <v>1245000</v>
      </c>
      <c r="S10" s="38"/>
      <c r="T10" s="63"/>
      <c r="U10" s="10"/>
      <c r="V10" s="8"/>
      <c r="W10" s="38"/>
      <c r="X10" s="63"/>
      <c r="Y10" s="10"/>
      <c r="Z10" s="8"/>
      <c r="AA10" s="38"/>
      <c r="AB10" s="63"/>
      <c r="AC10" s="10"/>
      <c r="AD10" s="8"/>
      <c r="AE10" s="38"/>
      <c r="AF10" s="63"/>
      <c r="AG10" s="10"/>
      <c r="AH10" s="8"/>
      <c r="AI10" s="38"/>
      <c r="AJ10" s="63"/>
      <c r="AK10" s="10"/>
      <c r="AL10" s="8"/>
      <c r="AM10" s="10"/>
      <c r="AN10" s="63"/>
      <c r="AO10" s="10"/>
      <c r="AP10" s="8"/>
      <c r="AQ10" s="38"/>
      <c r="AR10" s="63"/>
      <c r="AS10" s="10"/>
      <c r="AT10" s="8"/>
      <c r="AU10" s="38"/>
      <c r="AV10" s="383"/>
      <c r="AW10" s="10"/>
      <c r="AX10" s="10"/>
      <c r="AY10" s="38"/>
      <c r="AZ10" s="383"/>
      <c r="BA10" s="10"/>
      <c r="BB10" s="10"/>
      <c r="BC10" s="38"/>
      <c r="BD10" s="63"/>
      <c r="BE10" s="10"/>
      <c r="BF10" s="8"/>
      <c r="BG10" s="38"/>
      <c r="BH10" s="63"/>
      <c r="BI10" s="10"/>
      <c r="BJ10" s="8"/>
      <c r="BK10" s="38"/>
      <c r="BL10" s="63"/>
      <c r="BM10" s="10"/>
      <c r="BN10" s="8"/>
      <c r="BO10" s="38"/>
      <c r="BP10" s="63"/>
      <c r="BQ10" s="10"/>
      <c r="BR10" s="8"/>
      <c r="BS10" s="38"/>
      <c r="BT10" s="63"/>
      <c r="BU10" s="10"/>
      <c r="BV10" s="8"/>
      <c r="BW10" s="38"/>
      <c r="BX10" s="63"/>
      <c r="BY10" s="10"/>
      <c r="BZ10" s="8"/>
      <c r="CA10" s="38"/>
    </row>
    <row r="11" spans="1:79">
      <c r="A11" s="69" t="s">
        <v>240</v>
      </c>
      <c r="B11" s="54">
        <f t="shared" si="0"/>
        <v>0</v>
      </c>
      <c r="C11" s="38">
        <f t="shared" si="1"/>
        <v>0</v>
      </c>
      <c r="D11" s="10">
        <f t="shared" si="2"/>
        <v>0</v>
      </c>
      <c r="E11" s="10">
        <f t="shared" si="3"/>
        <v>0</v>
      </c>
      <c r="F11" s="10">
        <f t="shared" si="4"/>
        <v>0</v>
      </c>
      <c r="G11" s="51">
        <f t="shared" si="5"/>
        <v>0</v>
      </c>
      <c r="H11" s="10">
        <f t="shared" si="6"/>
        <v>0</v>
      </c>
      <c r="I11" s="10">
        <f t="shared" si="7"/>
        <v>0</v>
      </c>
      <c r="J11" s="10">
        <f t="shared" si="9"/>
        <v>0</v>
      </c>
      <c r="K11" s="10">
        <f t="shared" si="8"/>
        <v>0</v>
      </c>
      <c r="L11" s="309"/>
      <c r="M11" s="310"/>
      <c r="N11" s="310"/>
      <c r="O11" s="311"/>
      <c r="P11" s="63"/>
      <c r="Q11" s="10"/>
      <c r="R11" s="8"/>
      <c r="S11" s="38"/>
      <c r="T11" s="63"/>
      <c r="U11" s="10"/>
      <c r="V11" s="8"/>
      <c r="W11" s="38"/>
      <c r="X11" s="63"/>
      <c r="Y11" s="10"/>
      <c r="Z11" s="8"/>
      <c r="AA11" s="38"/>
      <c r="AB11" s="63"/>
      <c r="AC11" s="10"/>
      <c r="AD11" s="8"/>
      <c r="AE11" s="38"/>
      <c r="AF11" s="63"/>
      <c r="AG11" s="10"/>
      <c r="AH11" s="8"/>
      <c r="AI11" s="38"/>
      <c r="AJ11" s="63"/>
      <c r="AK11" s="10"/>
      <c r="AL11" s="8"/>
      <c r="AM11" s="10"/>
      <c r="AN11" s="63"/>
      <c r="AO11" s="10"/>
      <c r="AP11" s="8"/>
      <c r="AQ11" s="38"/>
      <c r="AR11" s="63"/>
      <c r="AS11" s="10"/>
      <c r="AT11" s="8"/>
      <c r="AU11" s="38"/>
      <c r="AV11" s="383"/>
      <c r="AW11" s="10"/>
      <c r="AX11" s="10"/>
      <c r="AY11" s="38"/>
      <c r="AZ11" s="383"/>
      <c r="BA11" s="10"/>
      <c r="BB11" s="10"/>
      <c r="BC11" s="38"/>
      <c r="BD11" s="63"/>
      <c r="BE11" s="10"/>
      <c r="BF11" s="8"/>
      <c r="BG11" s="38"/>
      <c r="BH11" s="63"/>
      <c r="BI11" s="10"/>
      <c r="BJ11" s="8"/>
      <c r="BK11" s="38"/>
      <c r="BL11" s="63"/>
      <c r="BM11" s="10"/>
      <c r="BN11" s="8"/>
      <c r="BO11" s="38"/>
      <c r="BP11" s="63"/>
      <c r="BQ11" s="10"/>
      <c r="BR11" s="8"/>
      <c r="BS11" s="38"/>
      <c r="BT11" s="63"/>
      <c r="BU11" s="10"/>
      <c r="BV11" s="8"/>
      <c r="BW11" s="38"/>
      <c r="BX11" s="63"/>
      <c r="BY11" s="10"/>
      <c r="BZ11" s="8"/>
      <c r="CA11" s="38"/>
    </row>
    <row r="12" spans="1:79">
      <c r="A12" s="69" t="s">
        <v>241</v>
      </c>
      <c r="B12" s="54">
        <f t="shared" si="0"/>
        <v>25000</v>
      </c>
      <c r="C12" s="38">
        <f t="shared" si="1"/>
        <v>0</v>
      </c>
      <c r="D12" s="10">
        <f t="shared" si="2"/>
        <v>0</v>
      </c>
      <c r="E12" s="10">
        <f t="shared" si="3"/>
        <v>0</v>
      </c>
      <c r="F12" s="10">
        <f t="shared" si="4"/>
        <v>0</v>
      </c>
      <c r="G12" s="51">
        <f t="shared" si="5"/>
        <v>0</v>
      </c>
      <c r="H12" s="10">
        <f t="shared" si="6"/>
        <v>25000</v>
      </c>
      <c r="I12" s="10">
        <f t="shared" si="7"/>
        <v>0</v>
      </c>
      <c r="J12" s="10">
        <f t="shared" si="9"/>
        <v>0</v>
      </c>
      <c r="K12" s="10">
        <f t="shared" si="8"/>
        <v>0</v>
      </c>
      <c r="L12" s="312"/>
      <c r="M12" s="313"/>
      <c r="N12" s="313"/>
      <c r="O12" s="314"/>
      <c r="P12" s="63"/>
      <c r="Q12" s="10"/>
      <c r="R12" s="8">
        <v>25000</v>
      </c>
      <c r="S12" s="38"/>
      <c r="T12" s="63"/>
      <c r="U12" s="10"/>
      <c r="V12" s="8"/>
      <c r="W12" s="38"/>
      <c r="X12" s="63"/>
      <c r="Y12" s="10"/>
      <c r="Z12" s="8"/>
      <c r="AA12" s="38"/>
      <c r="AB12" s="63"/>
      <c r="AC12" s="10"/>
      <c r="AD12" s="8"/>
      <c r="AE12" s="38"/>
      <c r="AF12" s="63"/>
      <c r="AG12" s="10"/>
      <c r="AH12" s="8"/>
      <c r="AI12" s="38"/>
      <c r="AJ12" s="63"/>
      <c r="AK12" s="10"/>
      <c r="AL12" s="8"/>
      <c r="AM12" s="10"/>
      <c r="AN12" s="63"/>
      <c r="AO12" s="10"/>
      <c r="AP12" s="8"/>
      <c r="AQ12" s="38"/>
      <c r="AR12" s="63"/>
      <c r="AS12" s="10"/>
      <c r="AT12" s="8"/>
      <c r="AU12" s="38"/>
      <c r="AV12" s="383"/>
      <c r="AW12" s="10"/>
      <c r="AX12" s="10"/>
      <c r="AY12" s="38"/>
      <c r="AZ12" s="383"/>
      <c r="BA12" s="10"/>
      <c r="BB12" s="10"/>
      <c r="BC12" s="38"/>
      <c r="BD12" s="63"/>
      <c r="BE12" s="10"/>
      <c r="BF12" s="8"/>
      <c r="BG12" s="38"/>
      <c r="BH12" s="63"/>
      <c r="BI12" s="10"/>
      <c r="BJ12" s="8"/>
      <c r="BK12" s="38"/>
      <c r="BL12" s="63"/>
      <c r="BM12" s="10"/>
      <c r="BN12" s="8"/>
      <c r="BO12" s="38"/>
      <c r="BP12" s="63"/>
      <c r="BQ12" s="10"/>
      <c r="BR12" s="8"/>
      <c r="BS12" s="38"/>
      <c r="BT12" s="63"/>
      <c r="BU12" s="303"/>
      <c r="BV12" s="8"/>
      <c r="BW12" s="38"/>
      <c r="BX12" s="63"/>
      <c r="BY12" s="10"/>
      <c r="BZ12" s="8"/>
      <c r="CA12" s="38"/>
    </row>
    <row r="13" spans="1:79">
      <c r="A13" s="69" t="s">
        <v>242</v>
      </c>
      <c r="B13" s="54">
        <f t="shared" si="0"/>
        <v>0</v>
      </c>
      <c r="C13" s="38">
        <f t="shared" si="1"/>
        <v>0</v>
      </c>
      <c r="D13" s="10">
        <f t="shared" si="2"/>
        <v>0</v>
      </c>
      <c r="E13" s="10">
        <f t="shared" si="3"/>
        <v>0</v>
      </c>
      <c r="F13" s="10">
        <f t="shared" si="4"/>
        <v>0</v>
      </c>
      <c r="G13" s="51">
        <f t="shared" si="5"/>
        <v>0</v>
      </c>
      <c r="H13" s="10">
        <f t="shared" si="6"/>
        <v>0</v>
      </c>
      <c r="I13" s="10">
        <f t="shared" si="7"/>
        <v>0</v>
      </c>
      <c r="J13" s="10">
        <f t="shared" si="9"/>
        <v>0</v>
      </c>
      <c r="K13" s="10">
        <f t="shared" si="8"/>
        <v>0</v>
      </c>
      <c r="L13" s="315"/>
      <c r="M13" s="316"/>
      <c r="N13" s="316"/>
      <c r="O13" s="317"/>
      <c r="P13" s="63"/>
      <c r="Q13" s="10"/>
      <c r="R13" s="8"/>
      <c r="S13" s="38"/>
      <c r="T13" s="63"/>
      <c r="U13" s="10"/>
      <c r="V13" s="8"/>
      <c r="W13" s="38"/>
      <c r="X13" s="63"/>
      <c r="Y13" s="10"/>
      <c r="Z13" s="8"/>
      <c r="AA13" s="38"/>
      <c r="AB13" s="63"/>
      <c r="AC13" s="10"/>
      <c r="AD13" s="8"/>
      <c r="AE13" s="38"/>
      <c r="AF13" s="63"/>
      <c r="AG13" s="10"/>
      <c r="AH13" s="8"/>
      <c r="AI13" s="38"/>
      <c r="AJ13" s="63"/>
      <c r="AK13" s="10"/>
      <c r="AL13" s="8"/>
      <c r="AM13" s="10"/>
      <c r="AN13" s="63"/>
      <c r="AO13" s="10"/>
      <c r="AP13" s="8"/>
      <c r="AQ13" s="38"/>
      <c r="AR13" s="63"/>
      <c r="AS13" s="10"/>
      <c r="AT13" s="8"/>
      <c r="AU13" s="38"/>
      <c r="AV13" s="383"/>
      <c r="AW13" s="10"/>
      <c r="AX13" s="10"/>
      <c r="AY13" s="38"/>
      <c r="AZ13" s="383"/>
      <c r="BA13" s="10"/>
      <c r="BB13" s="10"/>
      <c r="BC13" s="38"/>
      <c r="BD13" s="63"/>
      <c r="BE13" s="10"/>
      <c r="BF13" s="8"/>
      <c r="BG13" s="38"/>
      <c r="BH13" s="63"/>
      <c r="BI13" s="10"/>
      <c r="BJ13" s="8"/>
      <c r="BK13" s="38"/>
      <c r="BL13" s="63"/>
      <c r="BM13" s="10"/>
      <c r="BN13" s="8"/>
      <c r="BO13" s="38"/>
      <c r="BP13" s="63"/>
      <c r="BQ13" s="10"/>
      <c r="BR13" s="8"/>
      <c r="BS13" s="38"/>
      <c r="BT13" s="63"/>
      <c r="BU13" s="10"/>
      <c r="BV13" s="8"/>
      <c r="BW13" s="38"/>
      <c r="BX13" s="63"/>
      <c r="BY13" s="10"/>
      <c r="BZ13" s="8"/>
      <c r="CA13" s="38"/>
    </row>
    <row r="14" spans="1:79">
      <c r="A14" s="69" t="s">
        <v>243</v>
      </c>
      <c r="B14" s="54">
        <f t="shared" si="0"/>
        <v>0</v>
      </c>
      <c r="C14" s="38">
        <f t="shared" si="1"/>
        <v>0</v>
      </c>
      <c r="D14" s="10">
        <f t="shared" si="2"/>
        <v>0</v>
      </c>
      <c r="E14" s="10">
        <f t="shared" si="3"/>
        <v>0</v>
      </c>
      <c r="F14" s="10">
        <f t="shared" si="4"/>
        <v>0</v>
      </c>
      <c r="G14" s="51">
        <f t="shared" si="5"/>
        <v>0</v>
      </c>
      <c r="H14" s="10">
        <f t="shared" si="6"/>
        <v>0</v>
      </c>
      <c r="I14" s="10">
        <f t="shared" si="7"/>
        <v>0</v>
      </c>
      <c r="J14" s="10">
        <f t="shared" si="9"/>
        <v>0</v>
      </c>
      <c r="K14" s="10">
        <f t="shared" si="8"/>
        <v>0</v>
      </c>
      <c r="L14" s="315"/>
      <c r="M14" s="316"/>
      <c r="N14" s="316"/>
      <c r="O14" s="317"/>
      <c r="P14" s="63"/>
      <c r="Q14" s="10"/>
      <c r="R14" s="8"/>
      <c r="S14" s="38"/>
      <c r="T14" s="63"/>
      <c r="U14" s="10"/>
      <c r="V14" s="8"/>
      <c r="W14" s="38"/>
      <c r="X14" s="63"/>
      <c r="Y14" s="10"/>
      <c r="Z14" s="8"/>
      <c r="AA14" s="38"/>
      <c r="AB14" s="63"/>
      <c r="AC14" s="10"/>
      <c r="AD14" s="8"/>
      <c r="AE14" s="38"/>
      <c r="AF14" s="63"/>
      <c r="AG14" s="10"/>
      <c r="AH14" s="8"/>
      <c r="AI14" s="38"/>
      <c r="AJ14" s="63"/>
      <c r="AK14" s="10"/>
      <c r="AL14" s="8"/>
      <c r="AM14" s="10"/>
      <c r="AN14" s="63"/>
      <c r="AO14" s="10"/>
      <c r="AP14" s="8"/>
      <c r="AQ14" s="38"/>
      <c r="AR14" s="63"/>
      <c r="AS14" s="10"/>
      <c r="AT14" s="8"/>
      <c r="AU14" s="38"/>
      <c r="AV14" s="383"/>
      <c r="AW14" s="10"/>
      <c r="AX14" s="10"/>
      <c r="AY14" s="38"/>
      <c r="AZ14" s="383"/>
      <c r="BA14" s="10"/>
      <c r="BB14" s="10"/>
      <c r="BC14" s="38"/>
      <c r="BD14" s="63"/>
      <c r="BE14" s="10"/>
      <c r="BF14" s="8"/>
      <c r="BG14" s="38"/>
      <c r="BH14" s="63"/>
      <c r="BI14" s="10"/>
      <c r="BJ14" s="8"/>
      <c r="BK14" s="38"/>
      <c r="BL14" s="63"/>
      <c r="BM14" s="10"/>
      <c r="BN14" s="8"/>
      <c r="BO14" s="38"/>
      <c r="BP14" s="63"/>
      <c r="BQ14" s="10"/>
      <c r="BR14" s="8"/>
      <c r="BS14" s="38"/>
      <c r="BT14" s="63"/>
      <c r="BU14" s="10"/>
      <c r="BV14" s="8"/>
      <c r="BW14" s="38"/>
      <c r="BX14" s="63"/>
      <c r="BY14" s="10"/>
      <c r="BZ14" s="8"/>
      <c r="CA14" s="38"/>
    </row>
    <row r="15" spans="1:79">
      <c r="A15" s="69" t="s">
        <v>244</v>
      </c>
      <c r="B15" s="54">
        <f t="shared" si="0"/>
        <v>0</v>
      </c>
      <c r="C15" s="38">
        <f t="shared" si="1"/>
        <v>0</v>
      </c>
      <c r="D15" s="10">
        <f t="shared" si="2"/>
        <v>0</v>
      </c>
      <c r="E15" s="10">
        <f t="shared" si="3"/>
        <v>0</v>
      </c>
      <c r="F15" s="10">
        <f t="shared" si="4"/>
        <v>0</v>
      </c>
      <c r="G15" s="51">
        <f t="shared" si="5"/>
        <v>0</v>
      </c>
      <c r="H15" s="10">
        <f t="shared" si="6"/>
        <v>0</v>
      </c>
      <c r="I15" s="10">
        <f t="shared" si="7"/>
        <v>0</v>
      </c>
      <c r="J15" s="10">
        <f t="shared" si="9"/>
        <v>0</v>
      </c>
      <c r="K15" s="10">
        <f t="shared" si="8"/>
        <v>0</v>
      </c>
      <c r="L15" s="315"/>
      <c r="M15" s="316"/>
      <c r="N15" s="316"/>
      <c r="O15" s="317"/>
      <c r="P15" s="63"/>
      <c r="Q15" s="10"/>
      <c r="R15" s="8"/>
      <c r="S15" s="38"/>
      <c r="T15" s="63"/>
      <c r="U15" s="10"/>
      <c r="V15" s="8"/>
      <c r="W15" s="38"/>
      <c r="X15" s="63"/>
      <c r="Y15" s="10"/>
      <c r="Z15" s="8"/>
      <c r="AA15" s="38"/>
      <c r="AB15" s="63"/>
      <c r="AC15" s="10"/>
      <c r="AD15" s="8"/>
      <c r="AE15" s="38"/>
      <c r="AF15" s="63"/>
      <c r="AG15" s="10"/>
      <c r="AH15" s="8"/>
      <c r="AI15" s="38"/>
      <c r="AJ15" s="63"/>
      <c r="AK15" s="10"/>
      <c r="AL15" s="8"/>
      <c r="AM15" s="10"/>
      <c r="AN15" s="63"/>
      <c r="AO15" s="10"/>
      <c r="AP15" s="8"/>
      <c r="AQ15" s="38"/>
      <c r="AR15" s="63"/>
      <c r="AS15" s="10"/>
      <c r="AT15" s="8"/>
      <c r="AU15" s="38"/>
      <c r="AV15" s="383"/>
      <c r="AW15" s="10"/>
      <c r="AX15" s="10"/>
      <c r="AY15" s="38"/>
      <c r="AZ15" s="383"/>
      <c r="BA15" s="10"/>
      <c r="BB15" s="10"/>
      <c r="BC15" s="38"/>
      <c r="BD15" s="63"/>
      <c r="BE15" s="10"/>
      <c r="BF15" s="8"/>
      <c r="BG15" s="38"/>
      <c r="BH15" s="63"/>
      <c r="BI15" s="10"/>
      <c r="BJ15" s="8"/>
      <c r="BK15" s="38"/>
      <c r="BL15" s="63"/>
      <c r="BM15" s="10"/>
      <c r="BN15" s="8"/>
      <c r="BO15" s="38"/>
      <c r="BP15" s="63"/>
      <c r="BQ15" s="10"/>
      <c r="BR15" s="8"/>
      <c r="BS15" s="38"/>
      <c r="BT15" s="63"/>
      <c r="BU15" s="10"/>
      <c r="BV15" s="8"/>
      <c r="BW15" s="38"/>
      <c r="BX15" s="63"/>
      <c r="BY15" s="10"/>
      <c r="BZ15" s="8"/>
      <c r="CA15" s="38"/>
    </row>
    <row r="16" spans="1:79">
      <c r="A16" s="69" t="s">
        <v>245</v>
      </c>
      <c r="B16" s="54">
        <f t="shared" si="0"/>
        <v>0</v>
      </c>
      <c r="C16" s="38">
        <f t="shared" si="1"/>
        <v>0</v>
      </c>
      <c r="D16" s="10">
        <f t="shared" si="2"/>
        <v>0</v>
      </c>
      <c r="E16" s="10">
        <f t="shared" si="3"/>
        <v>0</v>
      </c>
      <c r="F16" s="10">
        <f t="shared" si="4"/>
        <v>0</v>
      </c>
      <c r="G16" s="51">
        <f t="shared" si="5"/>
        <v>0</v>
      </c>
      <c r="H16" s="10">
        <f t="shared" si="6"/>
        <v>0</v>
      </c>
      <c r="I16" s="10">
        <f t="shared" si="7"/>
        <v>0</v>
      </c>
      <c r="J16" s="10">
        <f t="shared" si="9"/>
        <v>0</v>
      </c>
      <c r="K16" s="10">
        <f t="shared" si="8"/>
        <v>0</v>
      </c>
      <c r="L16" s="315"/>
      <c r="M16" s="316"/>
      <c r="N16" s="316"/>
      <c r="O16" s="317"/>
      <c r="P16" s="63"/>
      <c r="Q16" s="10"/>
      <c r="R16" s="8"/>
      <c r="S16" s="38"/>
      <c r="T16" s="63"/>
      <c r="U16" s="10"/>
      <c r="V16" s="8"/>
      <c r="W16" s="38"/>
      <c r="X16" s="63"/>
      <c r="Y16" s="10"/>
      <c r="Z16" s="8"/>
      <c r="AA16" s="38"/>
      <c r="AB16" s="63"/>
      <c r="AC16" s="10"/>
      <c r="AD16" s="8"/>
      <c r="AE16" s="38"/>
      <c r="AF16" s="63"/>
      <c r="AG16" s="10"/>
      <c r="AH16" s="8"/>
      <c r="AI16" s="38"/>
      <c r="AJ16" s="63"/>
      <c r="AK16" s="10"/>
      <c r="AL16" s="8"/>
      <c r="AM16" s="10"/>
      <c r="AN16" s="63"/>
      <c r="AO16" s="10"/>
      <c r="AP16" s="8"/>
      <c r="AQ16" s="38"/>
      <c r="AR16" s="63"/>
      <c r="AS16" s="10"/>
      <c r="AT16" s="8"/>
      <c r="AU16" s="38"/>
      <c r="AV16" s="383"/>
      <c r="AW16" s="10"/>
      <c r="AX16" s="10"/>
      <c r="AY16" s="38"/>
      <c r="AZ16" s="383"/>
      <c r="BA16" s="10"/>
      <c r="BB16" s="10"/>
      <c r="BC16" s="38"/>
      <c r="BD16" s="63"/>
      <c r="BE16" s="10"/>
      <c r="BF16" s="8"/>
      <c r="BG16" s="38"/>
      <c r="BH16" s="63"/>
      <c r="BI16" s="10"/>
      <c r="BJ16" s="8"/>
      <c r="BK16" s="38"/>
      <c r="BL16" s="63"/>
      <c r="BM16" s="10"/>
      <c r="BN16" s="8"/>
      <c r="BO16" s="38"/>
      <c r="BP16" s="63"/>
      <c r="BQ16" s="10"/>
      <c r="BR16" s="8"/>
      <c r="BS16" s="38"/>
      <c r="BT16" s="63"/>
      <c r="BU16" s="10"/>
      <c r="BV16" s="8"/>
      <c r="BW16" s="38"/>
      <c r="BX16" s="63"/>
      <c r="BY16" s="10"/>
      <c r="BZ16" s="8"/>
      <c r="CA16" s="38"/>
    </row>
    <row r="17" spans="1:79">
      <c r="A17" s="69" t="s">
        <v>246</v>
      </c>
      <c r="B17" s="54">
        <f t="shared" si="0"/>
        <v>0</v>
      </c>
      <c r="C17" s="38">
        <f t="shared" si="1"/>
        <v>0</v>
      </c>
      <c r="D17" s="10">
        <f t="shared" si="2"/>
        <v>0</v>
      </c>
      <c r="E17" s="10">
        <f t="shared" si="3"/>
        <v>0</v>
      </c>
      <c r="F17" s="10">
        <f t="shared" si="4"/>
        <v>0</v>
      </c>
      <c r="G17" s="51">
        <f t="shared" si="5"/>
        <v>0</v>
      </c>
      <c r="H17" s="10">
        <f>R17+Z17+AH17+AP17+AX17+BF17+BN17+BV17</f>
        <v>0</v>
      </c>
      <c r="I17" s="10">
        <v>0</v>
      </c>
      <c r="J17" s="10">
        <f t="shared" si="9"/>
        <v>0</v>
      </c>
      <c r="K17" s="10">
        <f t="shared" si="8"/>
        <v>0</v>
      </c>
      <c r="L17" s="312"/>
      <c r="M17" s="313"/>
      <c r="N17" s="313"/>
      <c r="O17" s="314"/>
      <c r="P17" s="113"/>
      <c r="Q17" s="29"/>
      <c r="R17" s="30"/>
      <c r="S17" s="38">
        <f>1293000000*(10/42)</f>
        <v>307857142.85714287</v>
      </c>
      <c r="T17" s="113"/>
      <c r="U17" s="29"/>
      <c r="V17" s="8"/>
      <c r="W17" s="38"/>
      <c r="X17" s="63"/>
      <c r="Y17" s="10"/>
      <c r="Z17" s="8"/>
      <c r="AA17" s="38"/>
      <c r="AB17" s="63"/>
      <c r="AC17" s="10"/>
      <c r="AD17" s="8"/>
      <c r="AE17" s="38"/>
      <c r="AF17" s="63"/>
      <c r="AG17" s="10"/>
      <c r="AH17" s="8"/>
      <c r="AI17" s="38"/>
      <c r="AJ17" s="63"/>
      <c r="AK17" s="10"/>
      <c r="AL17" s="8"/>
      <c r="AM17" s="10"/>
      <c r="AN17" s="63"/>
      <c r="AO17" s="10"/>
      <c r="AP17" s="8"/>
      <c r="AQ17" s="38"/>
      <c r="AR17" s="63"/>
      <c r="AS17" s="10"/>
      <c r="AT17" s="8"/>
      <c r="AU17" s="38"/>
      <c r="AV17" s="383"/>
      <c r="AW17" s="10"/>
      <c r="AX17" s="10"/>
      <c r="AY17" s="38"/>
      <c r="AZ17" s="383"/>
      <c r="BA17" s="10"/>
      <c r="BB17" s="10"/>
      <c r="BC17" s="38"/>
      <c r="BD17" s="63"/>
      <c r="BE17" s="10"/>
      <c r="BF17" s="8"/>
      <c r="BG17" s="38"/>
      <c r="BH17" s="63"/>
      <c r="BI17" s="10"/>
      <c r="BJ17" s="8"/>
      <c r="BK17" s="38"/>
      <c r="BL17" s="63"/>
      <c r="BM17" s="10"/>
      <c r="BN17" s="8"/>
      <c r="BO17" s="38"/>
      <c r="BP17" s="63"/>
      <c r="BQ17" s="10"/>
      <c r="BR17" s="8"/>
      <c r="BS17" s="38"/>
      <c r="BT17" s="63"/>
      <c r="BU17" s="10"/>
      <c r="BV17" s="8"/>
      <c r="BW17" s="38"/>
      <c r="BX17" s="63"/>
      <c r="BY17" s="10"/>
      <c r="BZ17" s="8"/>
      <c r="CA17" s="38"/>
    </row>
    <row r="18" spans="1:79" ht="18" customHeight="1">
      <c r="A18" s="69" t="s">
        <v>247</v>
      </c>
      <c r="B18" s="54">
        <f t="shared" si="0"/>
        <v>0</v>
      </c>
      <c r="C18" s="38">
        <f t="shared" si="1"/>
        <v>5146433.6363636358</v>
      </c>
      <c r="D18" s="10">
        <f t="shared" si="2"/>
        <v>0</v>
      </c>
      <c r="E18" s="10">
        <f t="shared" si="3"/>
        <v>5146433.6363636358</v>
      </c>
      <c r="F18" s="10">
        <f t="shared" si="4"/>
        <v>0</v>
      </c>
      <c r="G18" s="51">
        <f t="shared" si="5"/>
        <v>0</v>
      </c>
      <c r="H18" s="10">
        <f>R18+Z18+AH18+AP18+AX18+BF18+BN18+BV18</f>
        <v>0</v>
      </c>
      <c r="I18" s="10">
        <f t="shared" ref="I18:I61" si="10">S18+AA18+AI18+AQ18+AY18+BG18+BO18+BW18</f>
        <v>0</v>
      </c>
      <c r="J18" s="10">
        <f t="shared" si="9"/>
        <v>0</v>
      </c>
      <c r="K18" s="10">
        <f t="shared" si="8"/>
        <v>0</v>
      </c>
      <c r="L18" s="312"/>
      <c r="M18" s="313"/>
      <c r="N18" s="313"/>
      <c r="O18" s="314"/>
      <c r="P18" s="63"/>
      <c r="Q18" s="10"/>
      <c r="R18" s="8"/>
      <c r="S18" s="38"/>
      <c r="T18" s="63"/>
      <c r="U18" s="10"/>
      <c r="V18" s="8"/>
      <c r="W18" s="38"/>
      <c r="X18" s="63"/>
      <c r="Y18" s="10"/>
      <c r="Z18" s="8"/>
      <c r="AA18" s="38"/>
      <c r="AB18" s="63"/>
      <c r="AC18" s="10"/>
      <c r="AD18" s="8"/>
      <c r="AE18" s="38"/>
      <c r="AF18" s="63"/>
      <c r="AG18" s="10"/>
      <c r="AH18" s="8"/>
      <c r="AI18" s="38"/>
      <c r="AJ18" s="63"/>
      <c r="AK18" s="10"/>
      <c r="AL18" s="91"/>
      <c r="AM18" s="10"/>
      <c r="AN18" s="63"/>
      <c r="AO18" s="10"/>
      <c r="AP18" s="8"/>
      <c r="AQ18" s="38"/>
      <c r="AR18" s="63"/>
      <c r="AS18" s="10"/>
      <c r="AT18" s="8"/>
      <c r="AU18" s="38"/>
      <c r="AV18" s="383"/>
      <c r="AW18" s="10"/>
      <c r="AX18" s="10"/>
      <c r="AY18" s="38"/>
      <c r="AZ18" s="383"/>
      <c r="BA18" s="10"/>
      <c r="BB18" s="10"/>
      <c r="BC18" s="38"/>
      <c r="BD18" s="63"/>
      <c r="BE18" s="10"/>
      <c r="BF18" s="8"/>
      <c r="BG18" s="38"/>
      <c r="BH18" s="63"/>
      <c r="BI18" s="10"/>
      <c r="BJ18" s="8"/>
      <c r="BK18" s="38"/>
      <c r="BL18" s="63"/>
      <c r="BM18" s="10"/>
      <c r="BN18" s="8"/>
      <c r="BO18" s="38"/>
      <c r="BP18" s="63"/>
      <c r="BQ18" s="10"/>
      <c r="BR18" s="8"/>
      <c r="BS18" s="38"/>
      <c r="BT18" s="63"/>
      <c r="BU18" s="395">
        <f>5661077*(10/11)</f>
        <v>5146433.6363636358</v>
      </c>
      <c r="BV18" s="8"/>
      <c r="BW18" s="38"/>
      <c r="BX18" s="63"/>
      <c r="BY18" s="10"/>
      <c r="BZ18" s="8"/>
      <c r="CA18" s="38"/>
    </row>
    <row r="19" spans="1:79">
      <c r="A19" s="69" t="s">
        <v>248</v>
      </c>
      <c r="B19" s="54">
        <f t="shared" si="0"/>
        <v>0</v>
      </c>
      <c r="C19" s="38">
        <f t="shared" si="1"/>
        <v>0</v>
      </c>
      <c r="D19" s="10">
        <f t="shared" si="2"/>
        <v>0</v>
      </c>
      <c r="E19" s="10">
        <f t="shared" si="3"/>
        <v>0</v>
      </c>
      <c r="F19" s="10">
        <f t="shared" si="4"/>
        <v>0</v>
      </c>
      <c r="G19" s="51">
        <f t="shared" si="5"/>
        <v>0</v>
      </c>
      <c r="H19" s="10">
        <f>R19+Z19+AH19+AP19+AX19+BF19+BN19+BV19</f>
        <v>0</v>
      </c>
      <c r="I19" s="10">
        <f t="shared" si="10"/>
        <v>0</v>
      </c>
      <c r="J19" s="10">
        <f t="shared" si="9"/>
        <v>0</v>
      </c>
      <c r="K19" s="10">
        <f t="shared" si="8"/>
        <v>0</v>
      </c>
      <c r="L19" s="315"/>
      <c r="M19" s="316"/>
      <c r="N19" s="316"/>
      <c r="O19" s="317"/>
      <c r="P19" s="113"/>
      <c r="Q19" s="10"/>
      <c r="R19" s="7"/>
      <c r="S19" s="38"/>
      <c r="T19" s="63"/>
      <c r="U19" s="10"/>
      <c r="V19" s="8"/>
      <c r="W19" s="38"/>
      <c r="X19" s="63"/>
      <c r="Y19" s="10"/>
      <c r="Z19" s="8"/>
      <c r="AA19" s="38"/>
      <c r="AB19" s="63"/>
      <c r="AC19" s="10"/>
      <c r="AD19" s="8"/>
      <c r="AE19" s="38"/>
      <c r="AF19" s="63"/>
      <c r="AG19" s="10"/>
      <c r="AH19" s="8"/>
      <c r="AI19" s="38"/>
      <c r="AJ19" s="63"/>
      <c r="AK19" s="10"/>
      <c r="AL19" s="8"/>
      <c r="AM19" s="10"/>
      <c r="AN19" s="63"/>
      <c r="AO19" s="10"/>
      <c r="AP19" s="8"/>
      <c r="AQ19" s="38"/>
      <c r="AR19" s="63"/>
      <c r="AS19" s="10"/>
      <c r="AT19" s="8"/>
      <c r="AU19" s="38"/>
      <c r="AV19" s="383"/>
      <c r="AW19" s="10"/>
      <c r="AX19" s="10"/>
      <c r="AY19" s="38"/>
      <c r="AZ19" s="383"/>
      <c r="BA19" s="10"/>
      <c r="BB19" s="10"/>
      <c r="BC19" s="38"/>
      <c r="BD19" s="63"/>
      <c r="BE19" s="10"/>
      <c r="BF19" s="8"/>
      <c r="BG19" s="38"/>
      <c r="BH19" s="63"/>
      <c r="BI19" s="10"/>
      <c r="BJ19" s="8"/>
      <c r="BK19" s="38"/>
      <c r="BL19" s="63"/>
      <c r="BM19" s="10"/>
      <c r="BN19" s="8"/>
      <c r="BO19" s="38"/>
      <c r="BP19" s="63"/>
      <c r="BQ19" s="10"/>
      <c r="BR19" s="8"/>
      <c r="BS19" s="38"/>
      <c r="BT19" s="63"/>
      <c r="BU19" s="10"/>
      <c r="BV19" s="390"/>
      <c r="BW19" s="38"/>
      <c r="BX19" s="63"/>
      <c r="BY19" s="10"/>
      <c r="BZ19" s="8"/>
      <c r="CA19" s="38"/>
    </row>
    <row r="20" spans="1:79">
      <c r="A20" s="69" t="s">
        <v>249</v>
      </c>
      <c r="B20" s="54">
        <f t="shared" si="0"/>
        <v>0</v>
      </c>
      <c r="C20" s="38">
        <f t="shared" si="1"/>
        <v>0</v>
      </c>
      <c r="D20" s="10">
        <f t="shared" si="2"/>
        <v>0</v>
      </c>
      <c r="E20" s="10">
        <f t="shared" si="3"/>
        <v>0</v>
      </c>
      <c r="F20" s="10">
        <f t="shared" si="4"/>
        <v>0</v>
      </c>
      <c r="G20" s="51">
        <f t="shared" si="5"/>
        <v>0</v>
      </c>
      <c r="H20" s="10">
        <f>R20+Z20+AH20+AP20+AX20+BF20+BN20+BV20</f>
        <v>0</v>
      </c>
      <c r="I20" s="10">
        <f t="shared" si="10"/>
        <v>0</v>
      </c>
      <c r="J20" s="10">
        <f t="shared" si="9"/>
        <v>0</v>
      </c>
      <c r="K20" s="10">
        <f t="shared" si="8"/>
        <v>0</v>
      </c>
      <c r="L20" s="315"/>
      <c r="M20" s="316"/>
      <c r="N20" s="316"/>
      <c r="O20" s="317"/>
      <c r="P20" s="63"/>
      <c r="Q20" s="10"/>
      <c r="R20" s="8"/>
      <c r="S20" s="38"/>
      <c r="T20" s="63"/>
      <c r="U20" s="10"/>
      <c r="V20" s="8"/>
      <c r="W20" s="38"/>
      <c r="X20" s="63"/>
      <c r="Y20" s="10"/>
      <c r="Z20" s="8"/>
      <c r="AA20" s="38"/>
      <c r="AB20" s="63"/>
      <c r="AC20" s="10"/>
      <c r="AD20" s="8"/>
      <c r="AE20" s="38"/>
      <c r="AF20" s="63"/>
      <c r="AG20" s="10"/>
      <c r="AH20" s="8"/>
      <c r="AI20" s="38"/>
      <c r="AJ20" s="63"/>
      <c r="AK20" s="10"/>
      <c r="AL20" s="8"/>
      <c r="AM20" s="10"/>
      <c r="AN20" s="63"/>
      <c r="AO20" s="10"/>
      <c r="AP20" s="8"/>
      <c r="AQ20" s="38"/>
      <c r="AR20" s="63"/>
      <c r="AS20" s="10"/>
      <c r="AT20" s="8"/>
      <c r="AU20" s="38"/>
      <c r="AV20" s="383"/>
      <c r="AW20" s="10"/>
      <c r="AX20" s="10"/>
      <c r="AY20" s="38"/>
      <c r="AZ20" s="383"/>
      <c r="BA20" s="10"/>
      <c r="BB20" s="10"/>
      <c r="BC20" s="38"/>
      <c r="BD20" s="63"/>
      <c r="BE20" s="10"/>
      <c r="BF20" s="8"/>
      <c r="BG20" s="38"/>
      <c r="BH20" s="63"/>
      <c r="BI20" s="10"/>
      <c r="BJ20" s="8"/>
      <c r="BK20" s="38"/>
      <c r="BL20" s="63"/>
      <c r="BM20" s="10"/>
      <c r="BN20" s="8"/>
      <c r="BO20" s="38"/>
      <c r="BP20" s="63"/>
      <c r="BQ20" s="10"/>
      <c r="BR20" s="8"/>
      <c r="BS20" s="38"/>
      <c r="BT20" s="63"/>
      <c r="BU20" s="10"/>
      <c r="BV20" s="8"/>
      <c r="BW20" s="38"/>
      <c r="BX20" s="63"/>
      <c r="BY20" s="10"/>
      <c r="BZ20" s="8"/>
      <c r="CA20" s="38"/>
    </row>
    <row r="21" spans="1:79">
      <c r="A21" s="69" t="s">
        <v>250</v>
      </c>
      <c r="B21" s="54">
        <f t="shared" si="0"/>
        <v>0</v>
      </c>
      <c r="C21" s="38">
        <f t="shared" si="1"/>
        <v>0</v>
      </c>
      <c r="D21" s="10">
        <f t="shared" si="2"/>
        <v>0</v>
      </c>
      <c r="E21" s="10">
        <f t="shared" si="3"/>
        <v>0</v>
      </c>
      <c r="F21" s="10">
        <f t="shared" si="4"/>
        <v>0</v>
      </c>
      <c r="G21" s="51">
        <f t="shared" si="5"/>
        <v>0</v>
      </c>
      <c r="H21" s="10">
        <f>R21+Z21+AH21+AP21+AX21+BF21+BN21+BV21</f>
        <v>0</v>
      </c>
      <c r="I21" s="10">
        <f t="shared" si="10"/>
        <v>0</v>
      </c>
      <c r="J21" s="10">
        <f t="shared" si="9"/>
        <v>0</v>
      </c>
      <c r="K21" s="10">
        <f t="shared" si="8"/>
        <v>0</v>
      </c>
      <c r="L21" s="315"/>
      <c r="M21" s="316"/>
      <c r="N21" s="316"/>
      <c r="O21" s="317"/>
      <c r="P21" s="63"/>
      <c r="Q21" s="10"/>
      <c r="R21" s="8"/>
      <c r="S21" s="38"/>
      <c r="T21" s="63"/>
      <c r="U21" s="10"/>
      <c r="V21" s="8"/>
      <c r="W21" s="38"/>
      <c r="X21" s="63"/>
      <c r="Y21" s="10"/>
      <c r="Z21" s="8"/>
      <c r="AA21" s="38"/>
      <c r="AB21" s="63"/>
      <c r="AC21" s="10"/>
      <c r="AD21" s="8"/>
      <c r="AE21" s="38"/>
      <c r="AF21" s="63"/>
      <c r="AG21" s="10"/>
      <c r="AH21" s="8"/>
      <c r="AI21" s="38"/>
      <c r="AJ21" s="63"/>
      <c r="AK21" s="10"/>
      <c r="AL21" s="8"/>
      <c r="AM21" s="10"/>
      <c r="AN21" s="63"/>
      <c r="AO21" s="10"/>
      <c r="AP21" s="8"/>
      <c r="AQ21" s="38"/>
      <c r="AR21" s="63"/>
      <c r="AS21" s="10"/>
      <c r="AT21" s="8"/>
      <c r="AU21" s="38"/>
      <c r="AV21" s="383"/>
      <c r="AW21" s="10"/>
      <c r="AX21" s="10"/>
      <c r="AY21" s="38"/>
      <c r="AZ21" s="383"/>
      <c r="BA21" s="10"/>
      <c r="BB21" s="10"/>
      <c r="BC21" s="38"/>
      <c r="BD21" s="63"/>
      <c r="BE21" s="10"/>
      <c r="BF21" s="8"/>
      <c r="BG21" s="38"/>
      <c r="BH21" s="63"/>
      <c r="BI21" s="10"/>
      <c r="BJ21" s="8"/>
      <c r="BK21" s="38"/>
      <c r="BL21" s="63"/>
      <c r="BM21" s="10"/>
      <c r="BN21" s="8"/>
      <c r="BO21" s="38"/>
      <c r="BP21" s="63"/>
      <c r="BQ21" s="10"/>
      <c r="BR21" s="8"/>
      <c r="BS21" s="38"/>
      <c r="BT21" s="63"/>
      <c r="BU21" s="10"/>
      <c r="BV21" s="8"/>
      <c r="BW21" s="38"/>
      <c r="BX21" s="63"/>
      <c r="BY21" s="10"/>
      <c r="BZ21" s="8"/>
      <c r="CA21" s="38"/>
    </row>
    <row r="22" spans="1:79">
      <c r="A22" s="69" t="s">
        <v>251</v>
      </c>
      <c r="B22" s="54">
        <f t="shared" si="0"/>
        <v>0</v>
      </c>
      <c r="C22" s="38">
        <f t="shared" si="1"/>
        <v>0</v>
      </c>
      <c r="D22" s="10">
        <f>P22+X22+AF22+AN22+AV22+BD22+BL22</f>
        <v>0</v>
      </c>
      <c r="E22" s="10">
        <f t="shared" ref="E22:E53" si="11">Q22+Y22+AG22+AO22+AW22+BE22+BM22+BU22</f>
        <v>0</v>
      </c>
      <c r="F22" s="10">
        <f t="shared" si="4"/>
        <v>0</v>
      </c>
      <c r="G22" s="51">
        <f t="shared" si="5"/>
        <v>0</v>
      </c>
      <c r="H22" s="10">
        <f>Z22+AH22+AP22+AX22+BF22+BN22+BV22</f>
        <v>0</v>
      </c>
      <c r="I22" s="10">
        <f t="shared" si="10"/>
        <v>0</v>
      </c>
      <c r="J22" s="10">
        <f t="shared" si="9"/>
        <v>0</v>
      </c>
      <c r="K22" s="10">
        <f t="shared" si="8"/>
        <v>0</v>
      </c>
      <c r="L22" s="315">
        <f>R22+BT22</f>
        <v>186614.44444444444</v>
      </c>
      <c r="M22" s="316"/>
      <c r="N22" s="316"/>
      <c r="O22" s="317"/>
      <c r="P22" s="63"/>
      <c r="Q22" s="10"/>
      <c r="R22" s="8">
        <f>(324656*(10/18))</f>
        <v>180364.44444444444</v>
      </c>
      <c r="S22" s="38"/>
      <c r="T22" s="63"/>
      <c r="U22" s="10"/>
      <c r="V22" s="8"/>
      <c r="W22" s="38"/>
      <c r="X22" s="63"/>
      <c r="Y22" s="10"/>
      <c r="Z22" s="8"/>
      <c r="AA22" s="38"/>
      <c r="AB22" s="63"/>
      <c r="AC22" s="10"/>
      <c r="AD22" s="8"/>
      <c r="AE22" s="38"/>
      <c r="AF22" s="63"/>
      <c r="AG22" s="10"/>
      <c r="AH22" s="8"/>
      <c r="AI22" s="38"/>
      <c r="AJ22" s="63"/>
      <c r="AK22" s="10"/>
      <c r="AL22" s="8"/>
      <c r="AM22" s="10"/>
      <c r="AN22" s="63"/>
      <c r="AO22" s="10"/>
      <c r="AP22" s="8"/>
      <c r="AQ22" s="38"/>
      <c r="AR22" s="63"/>
      <c r="AS22" s="10"/>
      <c r="AT22" s="8"/>
      <c r="AU22" s="38"/>
      <c r="AV22" s="383"/>
      <c r="AW22" s="10"/>
      <c r="AX22" s="10"/>
      <c r="AY22" s="38"/>
      <c r="AZ22" s="383"/>
      <c r="BA22" s="10"/>
      <c r="BB22" s="10"/>
      <c r="BC22" s="38"/>
      <c r="BD22" s="63"/>
      <c r="BE22" s="10"/>
      <c r="BF22" s="8"/>
      <c r="BG22" s="38"/>
      <c r="BH22" s="63"/>
      <c r="BI22" s="10"/>
      <c r="BJ22" s="8"/>
      <c r="BK22" s="38"/>
      <c r="BL22" s="63"/>
      <c r="BM22" s="10"/>
      <c r="BN22" s="8"/>
      <c r="BO22" s="38"/>
      <c r="BP22" s="63"/>
      <c r="BQ22" s="10"/>
      <c r="BR22" s="8"/>
      <c r="BS22" s="38"/>
      <c r="BT22" s="63">
        <f>10000*(10/16)</f>
        <v>6250</v>
      </c>
      <c r="BU22" s="10"/>
      <c r="BV22" s="8"/>
      <c r="BW22" s="38"/>
      <c r="BX22" s="63"/>
      <c r="BY22" s="10"/>
      <c r="BZ22" s="8"/>
      <c r="CA22" s="38"/>
    </row>
    <row r="23" spans="1:79">
      <c r="A23" s="69" t="s">
        <v>252</v>
      </c>
      <c r="B23" s="54">
        <f t="shared" si="0"/>
        <v>0</v>
      </c>
      <c r="C23" s="38">
        <f t="shared" si="1"/>
        <v>350000</v>
      </c>
      <c r="D23" s="10">
        <f t="shared" ref="D23:D28" si="12">P23+X23+AF23+AN23+AV23+BD23+BL23+BT23</f>
        <v>0</v>
      </c>
      <c r="E23" s="10">
        <f t="shared" si="11"/>
        <v>0</v>
      </c>
      <c r="F23" s="10">
        <f t="shared" si="4"/>
        <v>0</v>
      </c>
      <c r="G23" s="51">
        <f t="shared" si="5"/>
        <v>0</v>
      </c>
      <c r="H23" s="10">
        <f t="shared" ref="H23:H28" si="13">R23+Z23+AH23+AP23+AX23+BF23+BN23+BV23</f>
        <v>0</v>
      </c>
      <c r="I23" s="10">
        <f t="shared" si="10"/>
        <v>350000</v>
      </c>
      <c r="J23" s="10">
        <f t="shared" si="9"/>
        <v>0</v>
      </c>
      <c r="K23" s="10">
        <f t="shared" si="8"/>
        <v>0</v>
      </c>
      <c r="L23" s="312"/>
      <c r="M23" s="313"/>
      <c r="N23" s="313"/>
      <c r="O23" s="314"/>
      <c r="P23" s="63"/>
      <c r="Q23" s="10"/>
      <c r="R23" s="8"/>
      <c r="S23" s="38"/>
      <c r="T23" s="63"/>
      <c r="U23" s="10"/>
      <c r="V23" s="8"/>
      <c r="W23" s="38"/>
      <c r="X23" s="63"/>
      <c r="Y23" s="10"/>
      <c r="Z23" s="8"/>
      <c r="AA23" s="38"/>
      <c r="AB23" s="63"/>
      <c r="AC23" s="10"/>
      <c r="AD23" s="8"/>
      <c r="AE23" s="38"/>
      <c r="AF23" s="63"/>
      <c r="AG23" s="10"/>
      <c r="AH23" s="8"/>
      <c r="AI23" s="38"/>
      <c r="AJ23" s="63"/>
      <c r="AK23" s="10"/>
      <c r="AL23" s="8"/>
      <c r="AM23" s="10"/>
      <c r="AN23" s="63"/>
      <c r="AO23" s="10"/>
      <c r="AP23" s="8"/>
      <c r="AQ23" s="38"/>
      <c r="AR23" s="63"/>
      <c r="AS23" s="10"/>
      <c r="AT23" s="8"/>
      <c r="AU23" s="38"/>
      <c r="AV23" s="383"/>
      <c r="AW23" s="10"/>
      <c r="AX23" s="10"/>
      <c r="AY23" s="38">
        <f>(35*(10))*1000</f>
        <v>350000</v>
      </c>
      <c r="AZ23" s="383"/>
      <c r="BA23" s="10"/>
      <c r="BB23" s="10"/>
      <c r="BC23" s="38"/>
      <c r="BD23" s="63"/>
      <c r="BE23" s="10"/>
      <c r="BF23" s="8"/>
      <c r="BG23" s="38"/>
      <c r="BH23" s="63"/>
      <c r="BI23" s="10"/>
      <c r="BJ23" s="8"/>
      <c r="BK23" s="38"/>
      <c r="BL23" s="63"/>
      <c r="BM23" s="10"/>
      <c r="BN23" s="8"/>
      <c r="BO23" s="38"/>
      <c r="BP23" s="63"/>
      <c r="BQ23" s="10"/>
      <c r="BR23" s="8"/>
      <c r="BS23" s="38"/>
      <c r="BT23" s="63"/>
      <c r="BU23" s="10"/>
      <c r="BV23" s="8"/>
      <c r="BW23" s="38"/>
      <c r="BX23" s="63"/>
      <c r="BY23" s="10"/>
      <c r="BZ23" s="8"/>
      <c r="CA23" s="38"/>
    </row>
    <row r="24" spans="1:79">
      <c r="A24" s="69" t="s">
        <v>315</v>
      </c>
      <c r="B24" s="54">
        <f t="shared" si="0"/>
        <v>150000</v>
      </c>
      <c r="C24" s="38">
        <f t="shared" si="1"/>
        <v>27200000</v>
      </c>
      <c r="D24" s="10">
        <f t="shared" si="12"/>
        <v>50000</v>
      </c>
      <c r="E24" s="10">
        <f t="shared" si="11"/>
        <v>7500000</v>
      </c>
      <c r="F24" s="10">
        <f t="shared" si="4"/>
        <v>0</v>
      </c>
      <c r="G24" s="51">
        <f t="shared" si="5"/>
        <v>0</v>
      </c>
      <c r="H24" s="10">
        <f t="shared" si="13"/>
        <v>100000</v>
      </c>
      <c r="I24" s="10">
        <f t="shared" si="10"/>
        <v>19700000</v>
      </c>
      <c r="J24" s="10">
        <f t="shared" si="9"/>
        <v>0</v>
      </c>
      <c r="K24" s="10">
        <f t="shared" si="8"/>
        <v>0</v>
      </c>
      <c r="L24" s="312"/>
      <c r="M24" s="313"/>
      <c r="N24" s="313"/>
      <c r="O24" s="314"/>
      <c r="P24" s="63">
        <f>5000*10</f>
        <v>50000</v>
      </c>
      <c r="Q24" s="10">
        <v>2700000</v>
      </c>
      <c r="R24" s="8">
        <v>100000</v>
      </c>
      <c r="S24" s="38">
        <v>5400000</v>
      </c>
      <c r="T24" s="63"/>
      <c r="U24" s="10"/>
      <c r="V24" s="8"/>
      <c r="W24" s="38"/>
      <c r="X24" s="63"/>
      <c r="Y24" s="10"/>
      <c r="Z24" s="8"/>
      <c r="AA24" s="38"/>
      <c r="AB24" s="63"/>
      <c r="AC24" s="10"/>
      <c r="AD24" s="8"/>
      <c r="AE24" s="38"/>
      <c r="AF24" s="63"/>
      <c r="AG24" s="10"/>
      <c r="AH24" s="8"/>
      <c r="AI24" s="38"/>
      <c r="AJ24" s="63"/>
      <c r="AK24" s="10"/>
      <c r="AL24" s="91"/>
      <c r="AM24" s="10"/>
      <c r="AN24" s="63"/>
      <c r="AO24" s="10"/>
      <c r="AP24" s="8"/>
      <c r="AQ24" s="38"/>
      <c r="AR24" s="63"/>
      <c r="AS24" s="10"/>
      <c r="AT24" s="8"/>
      <c r="AU24" s="38"/>
      <c r="AV24" s="383"/>
      <c r="AW24" s="10"/>
      <c r="AX24" s="10"/>
      <c r="AY24" s="38"/>
      <c r="AZ24" s="383"/>
      <c r="BA24" s="10"/>
      <c r="BB24" s="10"/>
      <c r="BC24" s="38"/>
      <c r="BD24" s="63"/>
      <c r="BE24" s="10"/>
      <c r="BF24" s="8"/>
      <c r="BG24" s="38"/>
      <c r="BH24" s="63"/>
      <c r="BI24" s="10"/>
      <c r="BJ24" s="8"/>
      <c r="BK24" s="38"/>
      <c r="BL24" s="63"/>
      <c r="BM24" s="10"/>
      <c r="BN24" s="8"/>
      <c r="BO24" s="38"/>
      <c r="BP24" s="63"/>
      <c r="BQ24" s="10"/>
      <c r="BR24" s="8"/>
      <c r="BS24" s="38"/>
      <c r="BT24" s="63"/>
      <c r="BU24" s="10">
        <v>4800000</v>
      </c>
      <c r="BV24" s="8"/>
      <c r="BW24" s="38">
        <f>(19100000-4800000)</f>
        <v>14300000</v>
      </c>
      <c r="BX24" s="63"/>
      <c r="BY24" s="10"/>
      <c r="BZ24" s="8"/>
      <c r="CA24" s="38"/>
    </row>
    <row r="25" spans="1:79">
      <c r="A25" s="69" t="s">
        <v>253</v>
      </c>
      <c r="B25" s="54">
        <f t="shared" si="0"/>
        <v>0</v>
      </c>
      <c r="C25" s="38">
        <f t="shared" si="1"/>
        <v>0</v>
      </c>
      <c r="D25" s="10">
        <f t="shared" si="12"/>
        <v>0</v>
      </c>
      <c r="E25" s="10">
        <f t="shared" si="11"/>
        <v>0</v>
      </c>
      <c r="F25" s="10">
        <f t="shared" si="4"/>
        <v>0</v>
      </c>
      <c r="G25" s="51">
        <f t="shared" si="5"/>
        <v>0</v>
      </c>
      <c r="H25" s="10">
        <f t="shared" si="13"/>
        <v>0</v>
      </c>
      <c r="I25" s="10">
        <f t="shared" si="10"/>
        <v>0</v>
      </c>
      <c r="J25" s="10">
        <f t="shared" si="9"/>
        <v>0</v>
      </c>
      <c r="K25" s="10">
        <f t="shared" si="8"/>
        <v>0</v>
      </c>
      <c r="L25" s="315"/>
      <c r="M25" s="316"/>
      <c r="N25" s="316"/>
      <c r="O25" s="317"/>
      <c r="P25" s="63"/>
      <c r="Q25" s="10"/>
      <c r="R25" s="8"/>
      <c r="S25" s="38"/>
      <c r="T25" s="63"/>
      <c r="U25" s="10"/>
      <c r="V25" s="8"/>
      <c r="W25" s="38"/>
      <c r="X25" s="63"/>
      <c r="Y25" s="10"/>
      <c r="Z25" s="8"/>
      <c r="AA25" s="38"/>
      <c r="AB25" s="63"/>
      <c r="AC25" s="10"/>
      <c r="AD25" s="8"/>
      <c r="AE25" s="38"/>
      <c r="AF25" s="63"/>
      <c r="AG25" s="10"/>
      <c r="AH25" s="8"/>
      <c r="AI25" s="38"/>
      <c r="AJ25" s="63"/>
      <c r="AK25" s="10"/>
      <c r="AL25" s="8"/>
      <c r="AM25" s="10"/>
      <c r="AN25" s="63"/>
      <c r="AO25" s="10"/>
      <c r="AP25" s="8"/>
      <c r="AQ25" s="38"/>
      <c r="AR25" s="63"/>
      <c r="AS25" s="10"/>
      <c r="AT25" s="8"/>
      <c r="AU25" s="38"/>
      <c r="AV25" s="383"/>
      <c r="AW25" s="10"/>
      <c r="AX25" s="10"/>
      <c r="AY25" s="38"/>
      <c r="AZ25" s="383"/>
      <c r="BA25" s="10"/>
      <c r="BB25" s="10"/>
      <c r="BC25" s="38"/>
      <c r="BD25" s="63"/>
      <c r="BE25" s="10"/>
      <c r="BF25" s="8"/>
      <c r="BG25" s="38"/>
      <c r="BH25" s="63"/>
      <c r="BI25" s="10"/>
      <c r="BJ25" s="8"/>
      <c r="BK25" s="38"/>
      <c r="BL25" s="63"/>
      <c r="BM25" s="10"/>
      <c r="BN25" s="8"/>
      <c r="BO25" s="38"/>
      <c r="BP25" s="63"/>
      <c r="BQ25" s="10"/>
      <c r="BR25" s="8"/>
      <c r="BS25" s="38"/>
      <c r="BT25" s="63"/>
      <c r="BU25" s="10"/>
      <c r="BV25" s="8"/>
      <c r="BW25" s="38"/>
      <c r="BX25" s="63"/>
      <c r="BY25" s="10"/>
      <c r="BZ25" s="8"/>
      <c r="CA25" s="38"/>
    </row>
    <row r="26" spans="1:79">
      <c r="A26" s="69" t="s">
        <v>236</v>
      </c>
      <c r="B26" s="54">
        <f t="shared" si="0"/>
        <v>23952380.952380948</v>
      </c>
      <c r="C26" s="38">
        <f t="shared" si="1"/>
        <v>0</v>
      </c>
      <c r="D26" s="10">
        <f t="shared" si="12"/>
        <v>23238095.238095235</v>
      </c>
      <c r="E26" s="10">
        <f t="shared" si="11"/>
        <v>0</v>
      </c>
      <c r="F26" s="10">
        <f t="shared" si="4"/>
        <v>0</v>
      </c>
      <c r="G26" s="51">
        <f t="shared" si="5"/>
        <v>0</v>
      </c>
      <c r="H26" s="10">
        <f t="shared" si="13"/>
        <v>714285.7142857142</v>
      </c>
      <c r="I26" s="10">
        <f t="shared" si="10"/>
        <v>0</v>
      </c>
      <c r="J26" s="10">
        <f t="shared" si="9"/>
        <v>0</v>
      </c>
      <c r="K26" s="10">
        <f t="shared" si="8"/>
        <v>0</v>
      </c>
      <c r="L26" s="315"/>
      <c r="M26" s="316"/>
      <c r="N26" s="316"/>
      <c r="O26" s="317"/>
      <c r="P26" s="113">
        <f>(4500000*(10/21))+(1500000*(10/21))</f>
        <v>2857142.8571428568</v>
      </c>
      <c r="Q26" s="10"/>
      <c r="R26" s="7">
        <f>(1500000*(10/21))</f>
        <v>714285.7142857142</v>
      </c>
      <c r="S26" s="38"/>
      <c r="T26" s="63"/>
      <c r="U26" s="10"/>
      <c r="V26" s="8"/>
      <c r="W26" s="38"/>
      <c r="X26" s="63">
        <f>((16900000-3100000)*(10/21))</f>
        <v>6571428.5714285709</v>
      </c>
      <c r="Y26" s="10"/>
      <c r="Z26" s="8"/>
      <c r="AA26" s="38"/>
      <c r="AB26" s="63"/>
      <c r="AC26" s="10"/>
      <c r="AD26" s="8"/>
      <c r="AE26" s="38"/>
      <c r="AF26" s="63"/>
      <c r="AG26" s="10"/>
      <c r="AH26" s="8"/>
      <c r="AI26" s="38"/>
      <c r="AJ26" s="63"/>
      <c r="AK26" s="10"/>
      <c r="AL26" s="8"/>
      <c r="AM26" s="10"/>
      <c r="AN26" s="63"/>
      <c r="AO26" s="10"/>
      <c r="AP26" s="8"/>
      <c r="AQ26" s="38"/>
      <c r="AR26" s="63"/>
      <c r="AS26" s="10"/>
      <c r="AT26" s="8"/>
      <c r="AU26" s="38"/>
      <c r="AV26" s="383"/>
      <c r="AW26" s="10"/>
      <c r="AX26" s="10"/>
      <c r="AY26" s="38"/>
      <c r="AZ26" s="383"/>
      <c r="BA26" s="10"/>
      <c r="BB26" s="10"/>
      <c r="BC26" s="38"/>
      <c r="BD26" s="63"/>
      <c r="BE26" s="10"/>
      <c r="BF26" s="8"/>
      <c r="BG26" s="38"/>
      <c r="BH26" s="63"/>
      <c r="BI26" s="10"/>
      <c r="BJ26" s="8"/>
      <c r="BK26" s="38"/>
      <c r="BL26" s="63"/>
      <c r="BM26" s="10"/>
      <c r="BN26" s="8"/>
      <c r="BO26" s="38"/>
      <c r="BP26" s="63"/>
      <c r="BQ26" s="10"/>
      <c r="BR26" s="8"/>
      <c r="BS26" s="38"/>
      <c r="BT26" s="396">
        <f>((29000000*(10/21)))</f>
        <v>13809523.809523808</v>
      </c>
      <c r="BU26" s="390"/>
      <c r="BV26" s="390"/>
      <c r="BW26" s="38"/>
      <c r="BX26" s="63"/>
      <c r="BY26" s="10"/>
      <c r="BZ26" s="8"/>
      <c r="CA26" s="38"/>
    </row>
    <row r="27" spans="1:79">
      <c r="A27" s="69" t="s">
        <v>254</v>
      </c>
      <c r="B27" s="54">
        <f t="shared" si="0"/>
        <v>0</v>
      </c>
      <c r="C27" s="38">
        <f t="shared" si="1"/>
        <v>0</v>
      </c>
      <c r="D27" s="10">
        <f t="shared" si="12"/>
        <v>0</v>
      </c>
      <c r="E27" s="10">
        <f t="shared" si="11"/>
        <v>0</v>
      </c>
      <c r="F27" s="10">
        <f t="shared" si="4"/>
        <v>0</v>
      </c>
      <c r="G27" s="51">
        <f t="shared" si="5"/>
        <v>0</v>
      </c>
      <c r="H27" s="10">
        <f t="shared" si="13"/>
        <v>0</v>
      </c>
      <c r="I27" s="10">
        <f t="shared" si="10"/>
        <v>0</v>
      </c>
      <c r="J27" s="10">
        <f t="shared" si="9"/>
        <v>0</v>
      </c>
      <c r="K27" s="10">
        <f t="shared" si="8"/>
        <v>0</v>
      </c>
      <c r="L27" s="315"/>
      <c r="M27" s="316"/>
      <c r="N27" s="316"/>
      <c r="O27" s="317"/>
      <c r="P27" s="63"/>
      <c r="Q27" s="10"/>
      <c r="R27" s="8"/>
      <c r="S27" s="38"/>
      <c r="T27" s="63"/>
      <c r="U27" s="10"/>
      <c r="V27" s="8"/>
      <c r="W27" s="38"/>
      <c r="X27" s="63"/>
      <c r="Y27" s="10"/>
      <c r="Z27" s="8"/>
      <c r="AA27" s="38"/>
      <c r="AB27" s="63"/>
      <c r="AC27" s="10"/>
      <c r="AD27" s="8"/>
      <c r="AE27" s="38"/>
      <c r="AF27" s="63"/>
      <c r="AG27" s="10"/>
      <c r="AH27" s="8"/>
      <c r="AI27" s="38"/>
      <c r="AJ27" s="63"/>
      <c r="AK27" s="10"/>
      <c r="AL27" s="8"/>
      <c r="AM27" s="10"/>
      <c r="AN27" s="63"/>
      <c r="AO27" s="10"/>
      <c r="AP27" s="8"/>
      <c r="AQ27" s="38"/>
      <c r="AR27" s="63"/>
      <c r="AS27" s="10"/>
      <c r="AT27" s="8"/>
      <c r="AU27" s="38"/>
      <c r="AV27" s="383"/>
      <c r="AW27" s="10"/>
      <c r="AX27" s="10"/>
      <c r="AY27" s="38"/>
      <c r="AZ27" s="383"/>
      <c r="BA27" s="10"/>
      <c r="BB27" s="10"/>
      <c r="BC27" s="38"/>
      <c r="BD27" s="63"/>
      <c r="BE27" s="10"/>
      <c r="BF27" s="8"/>
      <c r="BG27" s="38"/>
      <c r="BH27" s="63"/>
      <c r="BI27" s="10"/>
      <c r="BJ27" s="8"/>
      <c r="BK27" s="38"/>
      <c r="BL27" s="63"/>
      <c r="BM27" s="10"/>
      <c r="BN27" s="8"/>
      <c r="BO27" s="38"/>
      <c r="BP27" s="63"/>
      <c r="BQ27" s="10"/>
      <c r="BR27" s="8"/>
      <c r="BS27" s="38"/>
      <c r="BT27" s="63"/>
      <c r="BU27" s="10"/>
      <c r="BV27" s="8"/>
      <c r="BW27" s="38"/>
      <c r="BX27" s="63"/>
      <c r="BY27" s="10"/>
      <c r="BZ27" s="8"/>
      <c r="CA27" s="38"/>
    </row>
    <row r="28" spans="1:79">
      <c r="A28" s="69" t="s">
        <v>255</v>
      </c>
      <c r="B28" s="54">
        <f t="shared" si="0"/>
        <v>0</v>
      </c>
      <c r="C28" s="38">
        <f t="shared" si="1"/>
        <v>0</v>
      </c>
      <c r="D28" s="10">
        <f t="shared" si="12"/>
        <v>0</v>
      </c>
      <c r="E28" s="10">
        <f t="shared" si="11"/>
        <v>0</v>
      </c>
      <c r="F28" s="10">
        <f t="shared" si="4"/>
        <v>0</v>
      </c>
      <c r="G28" s="51">
        <f t="shared" si="5"/>
        <v>0</v>
      </c>
      <c r="H28" s="10">
        <f t="shared" si="13"/>
        <v>0</v>
      </c>
      <c r="I28" s="10">
        <f t="shared" si="10"/>
        <v>0</v>
      </c>
      <c r="J28" s="10">
        <f t="shared" si="9"/>
        <v>0</v>
      </c>
      <c r="K28" s="10">
        <f t="shared" si="8"/>
        <v>0</v>
      </c>
      <c r="L28" s="315"/>
      <c r="M28" s="316"/>
      <c r="N28" s="316"/>
      <c r="O28" s="317"/>
      <c r="P28" s="63"/>
      <c r="Q28" s="10"/>
      <c r="R28" s="8"/>
      <c r="S28" s="38"/>
      <c r="T28" s="63"/>
      <c r="U28" s="10"/>
      <c r="V28" s="8"/>
      <c r="W28" s="38"/>
      <c r="X28" s="63"/>
      <c r="Y28" s="10"/>
      <c r="Z28" s="8"/>
      <c r="AA28" s="38"/>
      <c r="AB28" s="63"/>
      <c r="AC28" s="10"/>
      <c r="AD28" s="8"/>
      <c r="AE28" s="38"/>
      <c r="AF28" s="63"/>
      <c r="AG28" s="10"/>
      <c r="AH28" s="8"/>
      <c r="AI28" s="38"/>
      <c r="AJ28" s="63"/>
      <c r="AK28" s="10"/>
      <c r="AL28" s="8"/>
      <c r="AM28" s="10"/>
      <c r="AN28" s="63"/>
      <c r="AO28" s="10"/>
      <c r="AP28" s="8"/>
      <c r="AQ28" s="38"/>
      <c r="AR28" s="63"/>
      <c r="AS28" s="10"/>
      <c r="AT28" s="8"/>
      <c r="AU28" s="38"/>
      <c r="AV28" s="383"/>
      <c r="AW28" s="10"/>
      <c r="AX28" s="10"/>
      <c r="AY28" s="38"/>
      <c r="AZ28" s="383"/>
      <c r="BA28" s="10"/>
      <c r="BB28" s="10"/>
      <c r="BC28" s="38"/>
      <c r="BD28" s="63"/>
      <c r="BE28" s="10"/>
      <c r="BF28" s="8"/>
      <c r="BG28" s="38"/>
      <c r="BH28" s="63"/>
      <c r="BI28" s="10"/>
      <c r="BJ28" s="8"/>
      <c r="BK28" s="38"/>
      <c r="BL28" s="63"/>
      <c r="BM28" s="10"/>
      <c r="BN28" s="8"/>
      <c r="BO28" s="38"/>
      <c r="BP28" s="63"/>
      <c r="BQ28" s="10"/>
      <c r="BR28" s="8"/>
      <c r="BS28" s="38"/>
      <c r="BT28" s="63"/>
      <c r="BU28" s="10"/>
      <c r="BV28" s="8"/>
      <c r="BW28" s="38"/>
      <c r="BX28" s="63"/>
      <c r="BY28" s="10"/>
      <c r="BZ28" s="8"/>
      <c r="CA28" s="38"/>
    </row>
    <row r="29" spans="1:79" s="88" customFormat="1">
      <c r="A29" s="69" t="s">
        <v>256</v>
      </c>
      <c r="B29" s="86">
        <f t="shared" si="0"/>
        <v>0</v>
      </c>
      <c r="C29" s="40"/>
      <c r="D29" s="29"/>
      <c r="E29" s="29">
        <f t="shared" si="11"/>
        <v>0</v>
      </c>
      <c r="F29" s="29">
        <f t="shared" si="4"/>
        <v>0</v>
      </c>
      <c r="G29" s="87">
        <f t="shared" si="5"/>
        <v>0</v>
      </c>
      <c r="H29" s="29"/>
      <c r="I29" s="29">
        <f t="shared" si="10"/>
        <v>0</v>
      </c>
      <c r="J29" s="29">
        <f t="shared" si="9"/>
        <v>0</v>
      </c>
      <c r="K29" s="29">
        <f t="shared" si="8"/>
        <v>0</v>
      </c>
      <c r="L29" s="318">
        <f>P29+BF29+BT29</f>
        <v>32000000</v>
      </c>
      <c r="M29" s="319"/>
      <c r="N29" s="319"/>
      <c r="O29" s="320"/>
      <c r="P29" s="113">
        <v>12000000</v>
      </c>
      <c r="Q29" s="29"/>
      <c r="R29" s="7"/>
      <c r="S29" s="40"/>
      <c r="T29" s="113"/>
      <c r="U29" s="29"/>
      <c r="V29" s="7"/>
      <c r="W29" s="40"/>
      <c r="X29" s="113"/>
      <c r="Y29" s="29"/>
      <c r="Z29" s="7"/>
      <c r="AA29" s="40"/>
      <c r="AB29" s="113"/>
      <c r="AC29" s="29"/>
      <c r="AD29" s="7"/>
      <c r="AE29" s="40"/>
      <c r="AF29" s="113"/>
      <c r="AG29" s="29"/>
      <c r="AH29" s="7"/>
      <c r="AI29" s="40"/>
      <c r="AJ29" s="113"/>
      <c r="AK29" s="29"/>
      <c r="AL29" s="7"/>
      <c r="AM29" s="29"/>
      <c r="AN29" s="113"/>
      <c r="AO29" s="29"/>
      <c r="AP29" s="7"/>
      <c r="AQ29" s="40"/>
      <c r="AR29" s="113"/>
      <c r="AS29" s="29"/>
      <c r="AT29" s="7"/>
      <c r="AU29" s="40"/>
      <c r="AV29" s="382"/>
      <c r="AW29" s="29"/>
      <c r="AX29" s="29"/>
      <c r="AY29" s="40"/>
      <c r="AZ29" s="382"/>
      <c r="BA29" s="29"/>
      <c r="BB29" s="29"/>
      <c r="BC29" s="40"/>
      <c r="BD29" s="113"/>
      <c r="BE29" s="29"/>
      <c r="BF29" s="7">
        <v>5000000</v>
      </c>
      <c r="BG29" s="40"/>
      <c r="BH29" s="113"/>
      <c r="BI29" s="29"/>
      <c r="BJ29" s="7"/>
      <c r="BK29" s="40"/>
      <c r="BL29" s="113"/>
      <c r="BM29" s="29"/>
      <c r="BN29" s="7"/>
      <c r="BO29" s="40"/>
      <c r="BP29" s="113"/>
      <c r="BQ29" s="29"/>
      <c r="BR29" s="7"/>
      <c r="BS29" s="40"/>
      <c r="BT29" s="113">
        <v>15000000</v>
      </c>
      <c r="BU29" s="29"/>
      <c r="BV29" s="7"/>
      <c r="BW29" s="40"/>
      <c r="BX29" s="113"/>
      <c r="BY29" s="29"/>
      <c r="BZ29" s="7"/>
      <c r="CA29" s="40"/>
    </row>
    <row r="30" spans="1:79">
      <c r="A30" s="69" t="s">
        <v>257</v>
      </c>
      <c r="B30" s="54">
        <f t="shared" si="0"/>
        <v>49186.666666666664</v>
      </c>
      <c r="C30" s="38">
        <f t="shared" ref="C30:C61" si="14">E30+G30+I30+K30+M30+O30</f>
        <v>0</v>
      </c>
      <c r="D30" s="10">
        <f>P30+T30+X30+AF30+AN30+AV30+BD30+BL30+BT30</f>
        <v>49186.666666666664</v>
      </c>
      <c r="E30" s="10">
        <f t="shared" si="11"/>
        <v>0</v>
      </c>
      <c r="F30" s="10">
        <f t="shared" si="4"/>
        <v>0</v>
      </c>
      <c r="G30" s="51">
        <f t="shared" si="5"/>
        <v>0</v>
      </c>
      <c r="H30" s="10">
        <f>R30+Z30+AH30+AP30+AX30+BF30+BN30+BV30</f>
        <v>0</v>
      </c>
      <c r="I30" s="10">
        <f t="shared" si="10"/>
        <v>0</v>
      </c>
      <c r="J30" s="10">
        <f t="shared" si="9"/>
        <v>0</v>
      </c>
      <c r="K30" s="10">
        <f t="shared" si="8"/>
        <v>0</v>
      </c>
      <c r="L30" s="318"/>
      <c r="M30" s="319"/>
      <c r="N30" s="319"/>
      <c r="O30" s="320"/>
      <c r="P30" s="63"/>
      <c r="Q30" s="10"/>
      <c r="R30" s="8"/>
      <c r="S30" s="38"/>
      <c r="T30" s="63"/>
      <c r="U30" s="10"/>
      <c r="V30" s="8"/>
      <c r="W30" s="38"/>
      <c r="X30" s="63">
        <f>(73780)*(10/15)</f>
        <v>49186.666666666664</v>
      </c>
      <c r="Y30" s="10"/>
      <c r="Z30" s="8"/>
      <c r="AA30" s="38"/>
      <c r="AB30" s="63"/>
      <c r="AC30" s="10"/>
      <c r="AD30" s="8"/>
      <c r="AE30" s="38"/>
      <c r="AF30" s="63"/>
      <c r="AG30" s="10"/>
      <c r="AH30" s="8"/>
      <c r="AI30" s="38"/>
      <c r="AJ30" s="63"/>
      <c r="AK30" s="10"/>
      <c r="AL30" s="8"/>
      <c r="AM30" s="10"/>
      <c r="AN30" s="63"/>
      <c r="AO30" s="10"/>
      <c r="AP30" s="8"/>
      <c r="AQ30" s="38"/>
      <c r="AR30" s="63"/>
      <c r="AS30" s="10"/>
      <c r="AT30" s="8"/>
      <c r="AU30" s="38"/>
      <c r="AV30" s="383"/>
      <c r="AW30" s="10"/>
      <c r="AX30" s="10"/>
      <c r="AY30" s="38"/>
      <c r="AZ30" s="383"/>
      <c r="BA30" s="10"/>
      <c r="BB30" s="10"/>
      <c r="BC30" s="38"/>
      <c r="BD30" s="63"/>
      <c r="BE30" s="10"/>
      <c r="BF30" s="8"/>
      <c r="BG30" s="38"/>
      <c r="BH30" s="63"/>
      <c r="BI30" s="10"/>
      <c r="BJ30" s="8"/>
      <c r="BK30" s="38"/>
      <c r="BL30" s="63"/>
      <c r="BM30" s="10"/>
      <c r="BN30" s="8"/>
      <c r="BO30" s="38"/>
      <c r="BP30" s="63"/>
      <c r="BQ30" s="10"/>
      <c r="BR30" s="8"/>
      <c r="BS30" s="38"/>
      <c r="BT30" s="63"/>
      <c r="BU30" s="10"/>
      <c r="BV30" s="8"/>
      <c r="BW30" s="38"/>
      <c r="BX30" s="63"/>
      <c r="BY30" s="10"/>
      <c r="BZ30" s="8"/>
      <c r="CA30" s="38"/>
    </row>
    <row r="31" spans="1:79" s="88" customFormat="1">
      <c r="A31" s="69" t="s">
        <v>258</v>
      </c>
      <c r="B31" s="86">
        <f t="shared" si="0"/>
        <v>2120000</v>
      </c>
      <c r="C31" s="40">
        <f t="shared" si="14"/>
        <v>14350000</v>
      </c>
      <c r="D31" s="29">
        <f t="shared" ref="D31:D61" si="15">P31+X31+AF31+AN31+AV31+BD31+BL31+BT31</f>
        <v>0</v>
      </c>
      <c r="E31" s="29">
        <f t="shared" si="11"/>
        <v>0</v>
      </c>
      <c r="F31" s="29">
        <f t="shared" si="4"/>
        <v>0</v>
      </c>
      <c r="G31" s="87">
        <f t="shared" si="5"/>
        <v>0</v>
      </c>
      <c r="H31" s="29">
        <f>Z31+AH31+AP31+AX31+BF31+BN31</f>
        <v>0</v>
      </c>
      <c r="I31" s="29">
        <f t="shared" si="10"/>
        <v>0</v>
      </c>
      <c r="J31" s="29">
        <f t="shared" si="9"/>
        <v>2120000</v>
      </c>
      <c r="K31" s="29">
        <f t="shared" si="8"/>
        <v>14350000</v>
      </c>
      <c r="L31" s="321">
        <f>R31+BV31</f>
        <v>630000</v>
      </c>
      <c r="M31" s="322"/>
      <c r="N31" s="322"/>
      <c r="O31" s="323"/>
      <c r="P31" s="113"/>
      <c r="Q31" s="29"/>
      <c r="R31" s="7">
        <f>(500000-170000)</f>
        <v>330000</v>
      </c>
      <c r="S31" s="40"/>
      <c r="T31" s="113"/>
      <c r="U31" s="29"/>
      <c r="V31" s="7">
        <v>750000</v>
      </c>
      <c r="W31" s="94">
        <v>9360000</v>
      </c>
      <c r="X31" s="113"/>
      <c r="Y31" s="29"/>
      <c r="Z31" s="7"/>
      <c r="AA31" s="40"/>
      <c r="AB31" s="113"/>
      <c r="AC31" s="29"/>
      <c r="AD31" s="7"/>
      <c r="AE31" s="40"/>
      <c r="AF31" s="113"/>
      <c r="AG31" s="29"/>
      <c r="AH31" s="7"/>
      <c r="AI31" s="40"/>
      <c r="AJ31" s="113"/>
      <c r="AK31" s="29"/>
      <c r="AL31" s="7">
        <v>600000</v>
      </c>
      <c r="AM31" s="93">
        <v>1600000</v>
      </c>
      <c r="AN31" s="113"/>
      <c r="AO31" s="29"/>
      <c r="AP31" s="7"/>
      <c r="AQ31" s="40"/>
      <c r="AR31" s="113"/>
      <c r="AS31" s="29"/>
      <c r="AT31" s="7">
        <v>20000</v>
      </c>
      <c r="AU31" s="40">
        <f>60000</f>
        <v>60000</v>
      </c>
      <c r="AV31" s="382"/>
      <c r="AW31" s="29"/>
      <c r="AX31" s="29"/>
      <c r="AY31" s="40"/>
      <c r="AZ31" s="382"/>
      <c r="BA31" s="29"/>
      <c r="BB31" s="29"/>
      <c r="BC31" s="40"/>
      <c r="BD31" s="113"/>
      <c r="BE31" s="29"/>
      <c r="BF31" s="7"/>
      <c r="BG31" s="40"/>
      <c r="BH31" s="113"/>
      <c r="BI31" s="29"/>
      <c r="BJ31" s="7"/>
      <c r="BK31" s="40"/>
      <c r="BL31" s="113"/>
      <c r="BM31" s="29"/>
      <c r="BN31" s="7"/>
      <c r="BO31" s="40"/>
      <c r="BP31" s="113"/>
      <c r="BQ31" s="29"/>
      <c r="BR31" s="7">
        <v>750000</v>
      </c>
      <c r="BS31" s="40">
        <f>3330000</f>
        <v>3330000</v>
      </c>
      <c r="BT31" s="113"/>
      <c r="BU31" s="29"/>
      <c r="BV31" s="7">
        <v>300000</v>
      </c>
      <c r="BW31" s="40"/>
      <c r="BX31" s="113"/>
      <c r="BY31" s="29"/>
      <c r="BZ31" s="7"/>
      <c r="CA31" s="40"/>
    </row>
    <row r="32" spans="1:79" s="88" customFormat="1">
      <c r="A32" s="69" t="s">
        <v>259</v>
      </c>
      <c r="B32" s="86">
        <f t="shared" si="0"/>
        <v>80000</v>
      </c>
      <c r="C32" s="40">
        <f t="shared" si="14"/>
        <v>0</v>
      </c>
      <c r="D32" s="29">
        <f t="shared" si="15"/>
        <v>40000</v>
      </c>
      <c r="E32" s="29">
        <f t="shared" si="11"/>
        <v>0</v>
      </c>
      <c r="F32" s="29">
        <f t="shared" si="4"/>
        <v>0</v>
      </c>
      <c r="G32" s="87">
        <f t="shared" si="5"/>
        <v>0</v>
      </c>
      <c r="H32" s="29">
        <f t="shared" ref="H32:H50" si="16">R32+Z32+AH32+AP32+AX32+BF32+BN32+BV32</f>
        <v>40000</v>
      </c>
      <c r="I32" s="29">
        <f t="shared" si="10"/>
        <v>0</v>
      </c>
      <c r="J32" s="29"/>
      <c r="K32" s="29">
        <f t="shared" si="8"/>
        <v>0</v>
      </c>
      <c r="L32" s="315"/>
      <c r="M32" s="316"/>
      <c r="N32" s="316">
        <v>108000</v>
      </c>
      <c r="O32" s="317"/>
      <c r="P32" s="113">
        <f>4000*10</f>
        <v>40000</v>
      </c>
      <c r="Q32" s="29"/>
      <c r="R32" s="7">
        <f>4000*10</f>
        <v>40000</v>
      </c>
      <c r="S32" s="40"/>
      <c r="T32" s="113"/>
      <c r="U32" s="29"/>
      <c r="V32" s="7">
        <v>108000</v>
      </c>
      <c r="W32" s="40"/>
      <c r="X32" s="113"/>
      <c r="Y32" s="29"/>
      <c r="Z32" s="7"/>
      <c r="AA32" s="40"/>
      <c r="AB32" s="113"/>
      <c r="AC32" s="29"/>
      <c r="AD32" s="7"/>
      <c r="AE32" s="40"/>
      <c r="AF32" s="113"/>
      <c r="AG32" s="29"/>
      <c r="AH32" s="7"/>
      <c r="AI32" s="40"/>
      <c r="AJ32" s="113"/>
      <c r="AK32" s="29"/>
      <c r="AL32" s="7"/>
      <c r="AM32" s="29"/>
      <c r="AN32" s="113"/>
      <c r="AO32" s="29"/>
      <c r="AP32" s="7"/>
      <c r="AQ32" s="40"/>
      <c r="AR32" s="113"/>
      <c r="AS32" s="29"/>
      <c r="AT32" s="7"/>
      <c r="AU32" s="40"/>
      <c r="AV32" s="382"/>
      <c r="AW32" s="29"/>
      <c r="AX32" s="29"/>
      <c r="AY32" s="40"/>
      <c r="AZ32" s="382"/>
      <c r="BA32" s="29"/>
      <c r="BB32" s="29"/>
      <c r="BC32" s="40"/>
      <c r="BD32" s="113"/>
      <c r="BE32" s="29"/>
      <c r="BF32" s="7"/>
      <c r="BG32" s="40"/>
      <c r="BH32" s="113"/>
      <c r="BI32" s="29"/>
      <c r="BJ32" s="7"/>
      <c r="BK32" s="40"/>
      <c r="BL32" s="113"/>
      <c r="BM32" s="29"/>
      <c r="BN32" s="7"/>
      <c r="BO32" s="40"/>
      <c r="BP32" s="113"/>
      <c r="BQ32" s="29"/>
      <c r="BR32" s="7"/>
      <c r="BS32" s="40"/>
      <c r="BT32" s="113"/>
      <c r="BU32" s="29"/>
      <c r="BV32" s="7"/>
      <c r="BW32" s="40"/>
      <c r="BX32" s="113"/>
      <c r="BY32" s="29"/>
      <c r="BZ32" s="7"/>
      <c r="CA32" s="40"/>
    </row>
    <row r="33" spans="1:79" s="88" customFormat="1">
      <c r="A33" s="69" t="s">
        <v>260</v>
      </c>
      <c r="B33" s="86">
        <f t="shared" si="0"/>
        <v>675125</v>
      </c>
      <c r="C33" s="40">
        <f t="shared" si="14"/>
        <v>0</v>
      </c>
      <c r="D33" s="29">
        <f t="shared" si="15"/>
        <v>0</v>
      </c>
      <c r="E33" s="29">
        <f t="shared" si="11"/>
        <v>0</v>
      </c>
      <c r="F33" s="29">
        <f t="shared" si="4"/>
        <v>0</v>
      </c>
      <c r="G33" s="87">
        <f t="shared" si="5"/>
        <v>0</v>
      </c>
      <c r="H33" s="29">
        <f t="shared" si="16"/>
        <v>675125</v>
      </c>
      <c r="I33" s="29">
        <f t="shared" si="10"/>
        <v>0</v>
      </c>
      <c r="J33" s="29">
        <f t="shared" ref="J33:J52" si="17">V33+AD33+AL33+AT33+BB33+BJ33+BR33+BZ33</f>
        <v>0</v>
      </c>
      <c r="K33" s="29">
        <f t="shared" si="8"/>
        <v>0</v>
      </c>
      <c r="L33" s="324"/>
      <c r="M33" s="325"/>
      <c r="N33" s="325"/>
      <c r="O33" s="326"/>
      <c r="P33" s="113"/>
      <c r="Q33" s="29"/>
      <c r="R33" s="7">
        <v>675125</v>
      </c>
      <c r="S33" s="377"/>
      <c r="T33" s="113"/>
      <c r="U33" s="29"/>
      <c r="V33" s="7"/>
      <c r="W33" s="40"/>
      <c r="X33" s="113"/>
      <c r="Y33" s="29"/>
      <c r="Z33" s="7"/>
      <c r="AA33" s="40"/>
      <c r="AB33" s="113"/>
      <c r="AC33" s="29"/>
      <c r="AD33" s="7"/>
      <c r="AE33" s="40"/>
      <c r="AF33" s="113"/>
      <c r="AG33" s="29"/>
      <c r="AH33" s="7"/>
      <c r="AI33" s="40"/>
      <c r="AJ33" s="113"/>
      <c r="AK33" s="29"/>
      <c r="AL33" s="7"/>
      <c r="AM33" s="29"/>
      <c r="AN33" s="113"/>
      <c r="AO33" s="29"/>
      <c r="AP33" s="7"/>
      <c r="AQ33" s="40"/>
      <c r="AR33" s="113"/>
      <c r="AS33" s="29"/>
      <c r="AT33" s="7"/>
      <c r="AU33" s="40"/>
      <c r="AV33" s="382"/>
      <c r="AW33" s="29"/>
      <c r="AX33" s="29"/>
      <c r="AY33" s="40"/>
      <c r="AZ33" s="382"/>
      <c r="BA33" s="29"/>
      <c r="BB33" s="29"/>
      <c r="BC33" s="40"/>
      <c r="BD33" s="113"/>
      <c r="BE33" s="29"/>
      <c r="BF33" s="7"/>
      <c r="BG33" s="40"/>
      <c r="BH33" s="113"/>
      <c r="BI33" s="29"/>
      <c r="BJ33" s="7"/>
      <c r="BK33" s="40"/>
      <c r="BL33" s="113"/>
      <c r="BM33" s="29"/>
      <c r="BN33" s="7"/>
      <c r="BO33" s="40"/>
      <c r="BP33" s="113"/>
      <c r="BQ33" s="29"/>
      <c r="BR33" s="7"/>
      <c r="BS33" s="40"/>
      <c r="BT33" s="113"/>
      <c r="BU33" s="29"/>
      <c r="BV33" s="7"/>
      <c r="BW33" s="40"/>
      <c r="BX33" s="113"/>
      <c r="BY33" s="29"/>
      <c r="BZ33" s="7"/>
      <c r="CA33" s="40"/>
    </row>
    <row r="34" spans="1:79">
      <c r="A34" s="69" t="s">
        <v>261</v>
      </c>
      <c r="B34" s="54">
        <f t="shared" si="0"/>
        <v>0</v>
      </c>
      <c r="C34" s="38">
        <f t="shared" si="14"/>
        <v>0</v>
      </c>
      <c r="D34" s="10">
        <f t="shared" si="15"/>
        <v>0</v>
      </c>
      <c r="E34" s="10">
        <f t="shared" si="11"/>
        <v>0</v>
      </c>
      <c r="F34" s="10">
        <f t="shared" si="4"/>
        <v>0</v>
      </c>
      <c r="G34" s="51">
        <f t="shared" si="5"/>
        <v>0</v>
      </c>
      <c r="H34" s="10">
        <f t="shared" si="16"/>
        <v>0</v>
      </c>
      <c r="I34" s="10">
        <f t="shared" si="10"/>
        <v>0</v>
      </c>
      <c r="J34" s="10">
        <f t="shared" si="17"/>
        <v>0</v>
      </c>
      <c r="K34" s="10">
        <f t="shared" si="8"/>
        <v>0</v>
      </c>
      <c r="L34" s="327"/>
      <c r="M34" s="328"/>
      <c r="N34" s="328"/>
      <c r="O34" s="329"/>
      <c r="P34" s="63"/>
      <c r="Q34" s="10"/>
      <c r="R34" s="8"/>
      <c r="S34" s="38"/>
      <c r="T34" s="63"/>
      <c r="U34" s="10"/>
      <c r="V34" s="8"/>
      <c r="W34" s="38"/>
      <c r="X34" s="63"/>
      <c r="Y34" s="10"/>
      <c r="Z34" s="8"/>
      <c r="AA34" s="38"/>
      <c r="AB34" s="63"/>
      <c r="AC34" s="10"/>
      <c r="AD34" s="8"/>
      <c r="AE34" s="38"/>
      <c r="AF34" s="63"/>
      <c r="AG34" s="10"/>
      <c r="AH34" s="8"/>
      <c r="AI34" s="38"/>
      <c r="AJ34" s="63"/>
      <c r="AK34" s="10"/>
      <c r="AL34" s="8"/>
      <c r="AM34" s="10"/>
      <c r="AN34" s="63"/>
      <c r="AO34" s="10"/>
      <c r="AP34" s="8"/>
      <c r="AQ34" s="38"/>
      <c r="AR34" s="63"/>
      <c r="AS34" s="10"/>
      <c r="AT34" s="8"/>
      <c r="AU34" s="38"/>
      <c r="AV34" s="383"/>
      <c r="AW34" s="10"/>
      <c r="AX34" s="10"/>
      <c r="AY34" s="38"/>
      <c r="AZ34" s="383"/>
      <c r="BA34" s="10"/>
      <c r="BB34" s="10"/>
      <c r="BC34" s="38"/>
      <c r="BD34" s="63"/>
      <c r="BE34" s="10"/>
      <c r="BF34" s="8"/>
      <c r="BG34" s="38"/>
      <c r="BH34" s="63"/>
      <c r="BI34" s="10"/>
      <c r="BJ34" s="8"/>
      <c r="BK34" s="38"/>
      <c r="BL34" s="63"/>
      <c r="BM34" s="10"/>
      <c r="BN34" s="8"/>
      <c r="BO34" s="38"/>
      <c r="BP34" s="63"/>
      <c r="BQ34" s="10"/>
      <c r="BR34" s="8"/>
      <c r="BS34" s="38"/>
      <c r="BT34" s="63"/>
      <c r="BU34" s="10"/>
      <c r="BV34" s="8"/>
      <c r="BW34" s="38"/>
      <c r="BX34" s="63"/>
      <c r="BY34" s="10"/>
      <c r="BZ34" s="8"/>
      <c r="CA34" s="38"/>
    </row>
    <row r="35" spans="1:79">
      <c r="A35" s="69" t="s">
        <v>262</v>
      </c>
      <c r="B35" s="54">
        <f t="shared" si="0"/>
        <v>0</v>
      </c>
      <c r="C35" s="38">
        <f t="shared" si="14"/>
        <v>0</v>
      </c>
      <c r="D35" s="10">
        <f t="shared" si="15"/>
        <v>0</v>
      </c>
      <c r="E35" s="10">
        <f t="shared" si="11"/>
        <v>0</v>
      </c>
      <c r="F35" s="10">
        <f t="shared" si="4"/>
        <v>0</v>
      </c>
      <c r="G35" s="51">
        <f t="shared" si="5"/>
        <v>0</v>
      </c>
      <c r="H35" s="10">
        <f t="shared" si="16"/>
        <v>0</v>
      </c>
      <c r="I35" s="10">
        <f t="shared" si="10"/>
        <v>0</v>
      </c>
      <c r="J35" s="10">
        <f t="shared" si="17"/>
        <v>0</v>
      </c>
      <c r="K35" s="10">
        <f t="shared" si="8"/>
        <v>0</v>
      </c>
      <c r="L35" s="309"/>
      <c r="M35" s="310"/>
      <c r="N35" s="310"/>
      <c r="O35" s="311"/>
      <c r="P35" s="63"/>
      <c r="Q35" s="10"/>
      <c r="R35" s="8"/>
      <c r="S35" s="38"/>
      <c r="T35" s="63"/>
      <c r="U35" s="10"/>
      <c r="V35" s="8"/>
      <c r="W35" s="38"/>
      <c r="X35" s="63"/>
      <c r="Y35" s="10"/>
      <c r="Z35" s="8"/>
      <c r="AA35" s="38"/>
      <c r="AB35" s="63"/>
      <c r="AC35" s="10"/>
      <c r="AD35" s="8"/>
      <c r="AE35" s="38"/>
      <c r="AF35" s="63"/>
      <c r="AG35" s="10"/>
      <c r="AH35" s="8"/>
      <c r="AI35" s="38"/>
      <c r="AJ35" s="63"/>
      <c r="AK35" s="10"/>
      <c r="AL35" s="8"/>
      <c r="AM35" s="10"/>
      <c r="AN35" s="63"/>
      <c r="AO35" s="10"/>
      <c r="AP35" s="8"/>
      <c r="AQ35" s="38"/>
      <c r="AR35" s="63"/>
      <c r="AS35" s="10"/>
      <c r="AT35" s="8"/>
      <c r="AU35" s="38"/>
      <c r="AV35" s="383"/>
      <c r="AW35" s="10"/>
      <c r="AX35" s="10"/>
      <c r="AY35" s="38"/>
      <c r="AZ35" s="383"/>
      <c r="BA35" s="10"/>
      <c r="BB35" s="10"/>
      <c r="BC35" s="38"/>
      <c r="BD35" s="63"/>
      <c r="BE35" s="10"/>
      <c r="BF35" s="8"/>
      <c r="BG35" s="38"/>
      <c r="BH35" s="63"/>
      <c r="BI35" s="10"/>
      <c r="BJ35" s="8"/>
      <c r="BK35" s="38"/>
      <c r="BL35" s="63"/>
      <c r="BM35" s="10"/>
      <c r="BN35" s="8"/>
      <c r="BO35" s="38"/>
      <c r="BP35" s="63"/>
      <c r="BQ35" s="10"/>
      <c r="BR35" s="8"/>
      <c r="BS35" s="38"/>
      <c r="BT35" s="63"/>
      <c r="BU35" s="10"/>
      <c r="BV35" s="8"/>
      <c r="BW35" s="38"/>
      <c r="BX35" s="63"/>
      <c r="BY35" s="10"/>
      <c r="BZ35" s="8"/>
      <c r="CA35" s="38"/>
    </row>
    <row r="36" spans="1:79">
      <c r="A36" s="69" t="s">
        <v>263</v>
      </c>
      <c r="B36" s="54">
        <f t="shared" si="0"/>
        <v>20000</v>
      </c>
      <c r="C36" s="38">
        <f t="shared" si="14"/>
        <v>0</v>
      </c>
      <c r="D36" s="10">
        <f t="shared" si="15"/>
        <v>10000</v>
      </c>
      <c r="E36" s="10">
        <f t="shared" si="11"/>
        <v>0</v>
      </c>
      <c r="F36" s="10">
        <f t="shared" si="4"/>
        <v>0</v>
      </c>
      <c r="G36" s="51">
        <f t="shared" si="5"/>
        <v>0</v>
      </c>
      <c r="H36" s="10">
        <f t="shared" si="16"/>
        <v>10000</v>
      </c>
      <c r="I36" s="10">
        <f t="shared" si="10"/>
        <v>0</v>
      </c>
      <c r="J36" s="10">
        <f t="shared" si="17"/>
        <v>0</v>
      </c>
      <c r="K36" s="10">
        <f t="shared" si="8"/>
        <v>0</v>
      </c>
      <c r="L36" s="327"/>
      <c r="M36" s="328"/>
      <c r="N36" s="328"/>
      <c r="O36" s="329"/>
      <c r="P36" s="63">
        <v>10000</v>
      </c>
      <c r="Q36" s="10"/>
      <c r="R36" s="8">
        <v>10000</v>
      </c>
      <c r="S36" s="38"/>
      <c r="T36" s="63"/>
      <c r="U36" s="10"/>
      <c r="V36" s="8"/>
      <c r="W36" s="38"/>
      <c r="X36" s="63"/>
      <c r="Y36" s="10"/>
      <c r="Z36" s="8"/>
      <c r="AA36" s="38"/>
      <c r="AB36" s="63"/>
      <c r="AC36" s="10"/>
      <c r="AD36" s="8"/>
      <c r="AE36" s="38"/>
      <c r="AF36" s="63"/>
      <c r="AG36" s="10"/>
      <c r="AH36" s="8"/>
      <c r="AI36" s="38"/>
      <c r="AJ36" s="63"/>
      <c r="AK36" s="10"/>
      <c r="AL36" s="8"/>
      <c r="AM36" s="10"/>
      <c r="AN36" s="63"/>
      <c r="AO36" s="10"/>
      <c r="AP36" s="8"/>
      <c r="AQ36" s="38"/>
      <c r="AR36" s="63"/>
      <c r="AS36" s="10"/>
      <c r="AT36" s="8"/>
      <c r="AU36" s="38"/>
      <c r="AV36" s="383"/>
      <c r="AW36" s="10"/>
      <c r="AX36" s="10"/>
      <c r="AY36" s="38"/>
      <c r="AZ36" s="383"/>
      <c r="BA36" s="10"/>
      <c r="BB36" s="10"/>
      <c r="BC36" s="38"/>
      <c r="BD36" s="63"/>
      <c r="BE36" s="10"/>
      <c r="BF36" s="8"/>
      <c r="BG36" s="38"/>
      <c r="BH36" s="63"/>
      <c r="BI36" s="10"/>
      <c r="BJ36" s="8"/>
      <c r="BK36" s="38"/>
      <c r="BL36" s="63"/>
      <c r="BM36" s="10"/>
      <c r="BN36" s="8"/>
      <c r="BO36" s="38"/>
      <c r="BP36" s="63"/>
      <c r="BQ36" s="10"/>
      <c r="BR36" s="8"/>
      <c r="BS36" s="38"/>
      <c r="BT36" s="63"/>
      <c r="BU36" s="10"/>
      <c r="BV36" s="8"/>
      <c r="BW36" s="38"/>
      <c r="BX36" s="63"/>
      <c r="BY36" s="10"/>
      <c r="BZ36" s="8"/>
      <c r="CA36" s="38"/>
    </row>
    <row r="37" spans="1:79">
      <c r="A37" s="69" t="s">
        <v>264</v>
      </c>
      <c r="B37" s="54">
        <f t="shared" si="0"/>
        <v>0</v>
      </c>
      <c r="C37" s="38">
        <f t="shared" si="14"/>
        <v>10000000</v>
      </c>
      <c r="D37" s="10">
        <f t="shared" si="15"/>
        <v>0</v>
      </c>
      <c r="E37" s="10">
        <f t="shared" si="11"/>
        <v>0</v>
      </c>
      <c r="F37" s="10">
        <f t="shared" si="4"/>
        <v>0</v>
      </c>
      <c r="G37" s="51">
        <f t="shared" si="5"/>
        <v>0</v>
      </c>
      <c r="H37" s="10">
        <f t="shared" si="16"/>
        <v>0</v>
      </c>
      <c r="I37" s="10">
        <f t="shared" si="10"/>
        <v>10000000</v>
      </c>
      <c r="J37" s="10">
        <f t="shared" si="17"/>
        <v>0</v>
      </c>
      <c r="K37" s="10">
        <f t="shared" si="8"/>
        <v>0</v>
      </c>
      <c r="L37" s="330"/>
      <c r="M37" s="331"/>
      <c r="N37" s="331"/>
      <c r="O37" s="332"/>
      <c r="P37" s="63"/>
      <c r="Q37" s="10"/>
      <c r="R37" s="8"/>
      <c r="S37" s="38"/>
      <c r="T37" s="63"/>
      <c r="U37" s="10"/>
      <c r="V37" s="8"/>
      <c r="W37" s="38"/>
      <c r="X37" s="63"/>
      <c r="Y37" s="10"/>
      <c r="Z37" s="8"/>
      <c r="AA37" s="38"/>
      <c r="AB37" s="63"/>
      <c r="AC37" s="10"/>
      <c r="AD37" s="8"/>
      <c r="AE37" s="38"/>
      <c r="AF37" s="63"/>
      <c r="AG37" s="10"/>
      <c r="AH37" s="8"/>
      <c r="AI37" s="38"/>
      <c r="AJ37" s="63"/>
      <c r="AK37" s="10"/>
      <c r="AL37" s="8"/>
      <c r="AM37" s="10"/>
      <c r="AN37" s="63"/>
      <c r="AO37" s="10"/>
      <c r="AP37" s="8"/>
      <c r="AQ37" s="38"/>
      <c r="AR37" s="63"/>
      <c r="AS37" s="10"/>
      <c r="AT37" s="8"/>
      <c r="AU37" s="38"/>
      <c r="AV37" s="383"/>
      <c r="AW37" s="10"/>
      <c r="AX37" s="10"/>
      <c r="AY37" s="38"/>
      <c r="AZ37" s="383"/>
      <c r="BA37" s="10"/>
      <c r="BB37" s="10"/>
      <c r="BC37" s="38"/>
      <c r="BD37" s="63"/>
      <c r="BE37" s="10"/>
      <c r="BF37" s="8"/>
      <c r="BG37" s="38"/>
      <c r="BH37" s="63"/>
      <c r="BI37" s="10"/>
      <c r="BJ37" s="8"/>
      <c r="BK37" s="38"/>
      <c r="BL37" s="63"/>
      <c r="BM37" s="10"/>
      <c r="BN37" s="8"/>
      <c r="BO37" s="38"/>
      <c r="BP37" s="63"/>
      <c r="BQ37" s="10"/>
      <c r="BR37" s="8"/>
      <c r="BS37" s="38"/>
      <c r="BT37" s="63"/>
      <c r="BU37" s="10"/>
      <c r="BV37" s="8"/>
      <c r="BW37" s="38">
        <f>1000000*10</f>
        <v>10000000</v>
      </c>
      <c r="BX37" s="63"/>
      <c r="BY37" s="10"/>
      <c r="BZ37" s="8"/>
      <c r="CA37" s="38"/>
    </row>
    <row r="38" spans="1:79">
      <c r="A38" s="65" t="s">
        <v>265</v>
      </c>
      <c r="B38" s="54">
        <f t="shared" si="0"/>
        <v>0</v>
      </c>
      <c r="C38" s="38">
        <f t="shared" si="14"/>
        <v>0</v>
      </c>
      <c r="D38" s="10">
        <f t="shared" si="15"/>
        <v>0</v>
      </c>
      <c r="E38" s="10">
        <f t="shared" si="11"/>
        <v>0</v>
      </c>
      <c r="F38" s="10">
        <f t="shared" si="4"/>
        <v>0</v>
      </c>
      <c r="G38" s="51">
        <f t="shared" si="5"/>
        <v>0</v>
      </c>
      <c r="H38" s="10">
        <f t="shared" si="16"/>
        <v>0</v>
      </c>
      <c r="I38" s="10">
        <f t="shared" si="10"/>
        <v>0</v>
      </c>
      <c r="J38" s="10">
        <f t="shared" si="17"/>
        <v>0</v>
      </c>
      <c r="K38" s="10">
        <f t="shared" si="8"/>
        <v>0</v>
      </c>
      <c r="L38" s="327"/>
      <c r="M38" s="310"/>
      <c r="N38" s="328"/>
      <c r="O38" s="329"/>
      <c r="P38" s="63"/>
      <c r="Q38" s="10"/>
      <c r="R38" s="8"/>
      <c r="S38" s="38"/>
      <c r="T38" s="63"/>
      <c r="U38" s="10"/>
      <c r="V38" s="8"/>
      <c r="W38" s="38"/>
      <c r="X38" s="63"/>
      <c r="Y38" s="10"/>
      <c r="Z38" s="8"/>
      <c r="AA38" s="38"/>
      <c r="AB38" s="63"/>
      <c r="AC38" s="10"/>
      <c r="AD38" s="8"/>
      <c r="AE38" s="38"/>
      <c r="AF38" s="63"/>
      <c r="AG38" s="10"/>
      <c r="AH38" s="8"/>
      <c r="AI38" s="38"/>
      <c r="AJ38" s="63"/>
      <c r="AK38" s="10"/>
      <c r="AL38" s="8"/>
      <c r="AM38" s="10"/>
      <c r="AN38" s="63"/>
      <c r="AO38" s="10"/>
      <c r="AP38" s="8"/>
      <c r="AQ38" s="38"/>
      <c r="AR38" s="63"/>
      <c r="AS38" s="10"/>
      <c r="AT38" s="8"/>
      <c r="AU38" s="38"/>
      <c r="AV38" s="383"/>
      <c r="AW38" s="10"/>
      <c r="AX38" s="10"/>
      <c r="AY38" s="38"/>
      <c r="AZ38" s="383"/>
      <c r="BA38" s="10"/>
      <c r="BB38" s="10"/>
      <c r="BC38" s="38"/>
      <c r="BD38" s="63"/>
      <c r="BE38" s="10"/>
      <c r="BF38" s="8"/>
      <c r="BG38" s="38"/>
      <c r="BH38" s="63"/>
      <c r="BI38" s="10"/>
      <c r="BJ38" s="8"/>
      <c r="BK38" s="38"/>
      <c r="BL38" s="63"/>
      <c r="BM38" s="10"/>
      <c r="BN38" s="8"/>
      <c r="BO38" s="38"/>
      <c r="BP38" s="63"/>
      <c r="BQ38" s="10"/>
      <c r="BR38" s="8"/>
      <c r="BS38" s="38"/>
      <c r="BT38" s="63"/>
      <c r="BU38" s="10"/>
      <c r="BV38" s="8"/>
      <c r="BW38" s="38"/>
      <c r="BX38" s="63"/>
      <c r="BY38" s="10"/>
      <c r="BZ38" s="8"/>
      <c r="CA38" s="38"/>
    </row>
    <row r="39" spans="1:79" s="88" customFormat="1">
      <c r="A39" s="69" t="s">
        <v>266</v>
      </c>
      <c r="B39" s="86">
        <f t="shared" si="0"/>
        <v>181818.18181818182</v>
      </c>
      <c r="C39" s="40">
        <f t="shared" si="14"/>
        <v>1800000</v>
      </c>
      <c r="D39" s="29">
        <f t="shared" si="15"/>
        <v>181818.18181818182</v>
      </c>
      <c r="E39" s="29">
        <f t="shared" si="11"/>
        <v>1800000</v>
      </c>
      <c r="F39" s="29">
        <f t="shared" si="4"/>
        <v>0</v>
      </c>
      <c r="G39" s="87">
        <f t="shared" si="5"/>
        <v>0</v>
      </c>
      <c r="H39" s="29">
        <f t="shared" si="16"/>
        <v>0</v>
      </c>
      <c r="I39" s="29">
        <f t="shared" si="10"/>
        <v>0</v>
      </c>
      <c r="J39" s="29">
        <f t="shared" si="17"/>
        <v>0</v>
      </c>
      <c r="K39" s="29">
        <f t="shared" si="8"/>
        <v>0</v>
      </c>
      <c r="L39" s="324"/>
      <c r="M39" s="325"/>
      <c r="N39" s="325"/>
      <c r="O39" s="326"/>
      <c r="P39" s="113">
        <f>100000*(10/11)</f>
        <v>90909.090909090912</v>
      </c>
      <c r="Q39" s="29">
        <v>1200000</v>
      </c>
      <c r="R39" s="7"/>
      <c r="S39" s="40"/>
      <c r="T39" s="113"/>
      <c r="U39" s="29"/>
      <c r="V39" s="7"/>
      <c r="W39" s="40"/>
      <c r="X39" s="113">
        <f>100000*(10/11)</f>
        <v>90909.090909090912</v>
      </c>
      <c r="Y39" s="29">
        <v>600000</v>
      </c>
      <c r="Z39" s="7"/>
      <c r="AA39" s="40"/>
      <c r="AB39" s="113"/>
      <c r="AC39" s="29"/>
      <c r="AD39" s="7"/>
      <c r="AE39" s="40"/>
      <c r="AF39" s="113"/>
      <c r="AG39" s="29"/>
      <c r="AH39" s="7"/>
      <c r="AI39" s="40"/>
      <c r="AJ39" s="113"/>
      <c r="AK39" s="29"/>
      <c r="AL39" s="7"/>
      <c r="AM39" s="29"/>
      <c r="AN39" s="113"/>
      <c r="AO39" s="29"/>
      <c r="AP39" s="7"/>
      <c r="AQ39" s="40"/>
      <c r="AR39" s="113"/>
      <c r="AS39" s="29"/>
      <c r="AT39" s="7"/>
      <c r="AU39" s="40"/>
      <c r="AV39" s="382"/>
      <c r="AW39" s="29"/>
      <c r="AX39" s="29"/>
      <c r="AY39" s="40"/>
      <c r="AZ39" s="382"/>
      <c r="BA39" s="29"/>
      <c r="BB39" s="29"/>
      <c r="BC39" s="40"/>
      <c r="BD39" s="113"/>
      <c r="BE39" s="29"/>
      <c r="BF39" s="7"/>
      <c r="BG39" s="40"/>
      <c r="BH39" s="113"/>
      <c r="BI39" s="29"/>
      <c r="BJ39" s="7"/>
      <c r="BK39" s="40"/>
      <c r="BL39" s="113"/>
      <c r="BM39" s="29"/>
      <c r="BN39" s="7"/>
      <c r="BO39" s="40"/>
      <c r="BP39" s="113"/>
      <c r="BQ39" s="29"/>
      <c r="BR39" s="7"/>
      <c r="BS39" s="40"/>
      <c r="BT39" s="113"/>
      <c r="BU39" s="29"/>
      <c r="BV39" s="7"/>
      <c r="BW39" s="40"/>
      <c r="BX39" s="113"/>
      <c r="BY39" s="29"/>
      <c r="BZ39" s="7"/>
      <c r="CA39" s="40"/>
    </row>
    <row r="40" spans="1:79">
      <c r="A40" s="65" t="s">
        <v>267</v>
      </c>
      <c r="B40" s="54">
        <f t="shared" ref="B40:B71" si="18">SUM(D40,F40,H40,J40)</f>
        <v>0</v>
      </c>
      <c r="C40" s="38">
        <f t="shared" si="14"/>
        <v>0</v>
      </c>
      <c r="D40" s="10">
        <f t="shared" si="15"/>
        <v>0</v>
      </c>
      <c r="E40" s="10">
        <f t="shared" si="11"/>
        <v>0</v>
      </c>
      <c r="F40" s="10">
        <f t="shared" ref="F40:F71" si="19">T40+AB40+AJ40+AR40+AZ40+BH40+BP40+BX40</f>
        <v>0</v>
      </c>
      <c r="G40" s="51">
        <f t="shared" ref="G40:G71" si="20">U40+AC40+AK40+AS40+BA40+BI40+BQ40+BY40</f>
        <v>0</v>
      </c>
      <c r="H40" s="10">
        <f t="shared" si="16"/>
        <v>0</v>
      </c>
      <c r="I40" s="10">
        <f t="shared" si="10"/>
        <v>0</v>
      </c>
      <c r="J40" s="10">
        <f t="shared" si="17"/>
        <v>0</v>
      </c>
      <c r="K40" s="10">
        <f t="shared" ref="K40:K71" si="21">W40+AE40+AM40+AU40+BC40+BK40+BS40+CA40</f>
        <v>0</v>
      </c>
      <c r="L40" s="309"/>
      <c r="M40" s="310"/>
      <c r="N40" s="310"/>
      <c r="O40" s="311"/>
      <c r="P40" s="63"/>
      <c r="Q40" s="10"/>
      <c r="R40" s="8"/>
      <c r="S40" s="38"/>
      <c r="T40" s="63"/>
      <c r="U40" s="10"/>
      <c r="V40" s="8"/>
      <c r="W40" s="38"/>
      <c r="X40" s="63"/>
      <c r="Y40" s="10"/>
      <c r="Z40" s="8"/>
      <c r="AA40" s="38"/>
      <c r="AB40" s="63"/>
      <c r="AC40" s="10"/>
      <c r="AD40" s="8"/>
      <c r="AE40" s="38"/>
      <c r="AF40" s="63"/>
      <c r="AG40" s="10"/>
      <c r="AH40" s="8"/>
      <c r="AI40" s="38"/>
      <c r="AJ40" s="63"/>
      <c r="AK40" s="10"/>
      <c r="AL40" s="8"/>
      <c r="AM40" s="10"/>
      <c r="AN40" s="63"/>
      <c r="AO40" s="10"/>
      <c r="AP40" s="8"/>
      <c r="AQ40" s="38"/>
      <c r="AR40" s="63"/>
      <c r="AS40" s="10"/>
      <c r="AT40" s="8"/>
      <c r="AU40" s="38"/>
      <c r="AV40" s="383"/>
      <c r="AW40" s="10"/>
      <c r="AX40" s="10"/>
      <c r="AY40" s="38"/>
      <c r="AZ40" s="383"/>
      <c r="BA40" s="10"/>
      <c r="BB40" s="10"/>
      <c r="BC40" s="38"/>
      <c r="BD40" s="63"/>
      <c r="BE40" s="10"/>
      <c r="BF40" s="8"/>
      <c r="BG40" s="38"/>
      <c r="BH40" s="63"/>
      <c r="BI40" s="10"/>
      <c r="BJ40" s="8"/>
      <c r="BK40" s="38"/>
      <c r="BL40" s="63"/>
      <c r="BM40" s="10"/>
      <c r="BN40" s="8"/>
      <c r="BO40" s="38"/>
      <c r="BP40" s="63"/>
      <c r="BQ40" s="10"/>
      <c r="BR40" s="8"/>
      <c r="BS40" s="38"/>
      <c r="BT40" s="63"/>
      <c r="BU40" s="10"/>
      <c r="BV40" s="8"/>
      <c r="BW40" s="38"/>
      <c r="BX40" s="63"/>
      <c r="BY40" s="10"/>
      <c r="BZ40" s="8"/>
      <c r="CA40" s="38"/>
    </row>
    <row r="41" spans="1:79">
      <c r="A41" s="65" t="s">
        <v>268</v>
      </c>
      <c r="B41" s="54">
        <f t="shared" si="18"/>
        <v>0</v>
      </c>
      <c r="C41" s="38">
        <f t="shared" si="14"/>
        <v>0</v>
      </c>
      <c r="D41" s="10">
        <f t="shared" si="15"/>
        <v>0</v>
      </c>
      <c r="E41" s="10">
        <f t="shared" si="11"/>
        <v>0</v>
      </c>
      <c r="F41" s="10">
        <f t="shared" si="19"/>
        <v>0</v>
      </c>
      <c r="G41" s="51">
        <f t="shared" si="20"/>
        <v>0</v>
      </c>
      <c r="H41" s="10">
        <f t="shared" si="16"/>
        <v>0</v>
      </c>
      <c r="I41" s="10">
        <f t="shared" si="10"/>
        <v>0</v>
      </c>
      <c r="J41" s="10">
        <f t="shared" si="17"/>
        <v>0</v>
      </c>
      <c r="K41" s="10">
        <f t="shared" si="21"/>
        <v>0</v>
      </c>
      <c r="L41" s="333"/>
      <c r="M41" s="334"/>
      <c r="N41" s="334"/>
      <c r="O41" s="335"/>
      <c r="P41" s="63"/>
      <c r="Q41" s="10"/>
      <c r="R41" s="8"/>
      <c r="S41" s="38"/>
      <c r="T41" s="63"/>
      <c r="U41" s="10"/>
      <c r="V41" s="8"/>
      <c r="W41" s="38"/>
      <c r="X41" s="63"/>
      <c r="Y41" s="10"/>
      <c r="Z41" s="8"/>
      <c r="AA41" s="38"/>
      <c r="AB41" s="63"/>
      <c r="AC41" s="10"/>
      <c r="AD41" s="8"/>
      <c r="AE41" s="38"/>
      <c r="AF41" s="63"/>
      <c r="AG41" s="10"/>
      <c r="AH41" s="8"/>
      <c r="AI41" s="38"/>
      <c r="AJ41" s="63"/>
      <c r="AK41" s="10"/>
      <c r="AL41" s="8"/>
      <c r="AM41" s="10"/>
      <c r="AN41" s="63"/>
      <c r="AO41" s="10"/>
      <c r="AP41" s="8"/>
      <c r="AQ41" s="38"/>
      <c r="AR41" s="63"/>
      <c r="AS41" s="10"/>
      <c r="AT41" s="8"/>
      <c r="AU41" s="38"/>
      <c r="AV41" s="383"/>
      <c r="AW41" s="10"/>
      <c r="AX41" s="10"/>
      <c r="AY41" s="38"/>
      <c r="AZ41" s="383"/>
      <c r="BA41" s="10"/>
      <c r="BB41" s="10"/>
      <c r="BC41" s="38"/>
      <c r="BD41" s="63"/>
      <c r="BE41" s="10"/>
      <c r="BF41" s="8"/>
      <c r="BG41" s="38"/>
      <c r="BH41" s="63"/>
      <c r="BI41" s="10"/>
      <c r="BJ41" s="8"/>
      <c r="BK41" s="38"/>
      <c r="BL41" s="63"/>
      <c r="BM41" s="10"/>
      <c r="BN41" s="8"/>
      <c r="BO41" s="38"/>
      <c r="BP41" s="63"/>
      <c r="BQ41" s="10"/>
      <c r="BR41" s="8"/>
      <c r="BS41" s="38"/>
      <c r="BT41" s="63"/>
      <c r="BU41" s="10"/>
      <c r="BV41" s="8"/>
      <c r="BW41" s="38"/>
      <c r="BX41" s="63"/>
      <c r="BY41" s="10"/>
      <c r="BZ41" s="8"/>
      <c r="CA41" s="38"/>
    </row>
    <row r="42" spans="1:79" s="88" customFormat="1">
      <c r="A42" s="69" t="s">
        <v>269</v>
      </c>
      <c r="B42" s="86">
        <f t="shared" si="18"/>
        <v>11230.76923076923</v>
      </c>
      <c r="C42" s="40">
        <f t="shared" si="14"/>
        <v>233200</v>
      </c>
      <c r="D42" s="29">
        <f t="shared" si="15"/>
        <v>0</v>
      </c>
      <c r="E42" s="29">
        <f t="shared" si="11"/>
        <v>0</v>
      </c>
      <c r="F42" s="29">
        <f t="shared" si="19"/>
        <v>0</v>
      </c>
      <c r="G42" s="87">
        <f t="shared" si="20"/>
        <v>0</v>
      </c>
      <c r="H42" s="29">
        <f t="shared" si="16"/>
        <v>11230.76923076923</v>
      </c>
      <c r="I42" s="29">
        <f t="shared" si="10"/>
        <v>233200</v>
      </c>
      <c r="J42" s="29">
        <f t="shared" si="17"/>
        <v>0</v>
      </c>
      <c r="K42" s="29">
        <f t="shared" si="21"/>
        <v>0</v>
      </c>
      <c r="L42" s="324"/>
      <c r="M42" s="325"/>
      <c r="N42" s="325"/>
      <c r="O42" s="326"/>
      <c r="P42" s="113"/>
      <c r="Q42" s="29"/>
      <c r="R42" s="7">
        <f>12000*(10/13)</f>
        <v>9230.7692307692305</v>
      </c>
      <c r="S42" s="40">
        <f>(78000+70200+29000)</f>
        <v>177200</v>
      </c>
      <c r="T42" s="113"/>
      <c r="U42" s="29"/>
      <c r="V42" s="7"/>
      <c r="W42" s="40"/>
      <c r="X42" s="113"/>
      <c r="Y42" s="29"/>
      <c r="Z42" s="7"/>
      <c r="AA42" s="40"/>
      <c r="AB42" s="113"/>
      <c r="AC42" s="29"/>
      <c r="AD42" s="7"/>
      <c r="AE42" s="40"/>
      <c r="AF42" s="113"/>
      <c r="AG42" s="29"/>
      <c r="AH42" s="7"/>
      <c r="AI42" s="40"/>
      <c r="AJ42" s="113"/>
      <c r="AK42" s="29"/>
      <c r="AL42" s="7"/>
      <c r="AM42" s="29"/>
      <c r="AN42" s="113"/>
      <c r="AO42" s="29"/>
      <c r="AP42" s="7"/>
      <c r="AQ42" s="40"/>
      <c r="AR42" s="113"/>
      <c r="AS42" s="29"/>
      <c r="AT42" s="7"/>
      <c r="AU42" s="40"/>
      <c r="AV42" s="382"/>
      <c r="AW42" s="29"/>
      <c r="AX42" s="29"/>
      <c r="AY42" s="40"/>
      <c r="AZ42" s="382"/>
      <c r="BA42" s="29"/>
      <c r="BB42" s="29"/>
      <c r="BC42" s="40"/>
      <c r="BD42" s="113"/>
      <c r="BE42" s="29"/>
      <c r="BF42" s="7">
        <f>200*10</f>
        <v>2000</v>
      </c>
      <c r="BG42" s="40">
        <v>56000</v>
      </c>
      <c r="BH42" s="113"/>
      <c r="BI42" s="29"/>
      <c r="BJ42" s="7"/>
      <c r="BK42" s="40"/>
      <c r="BL42" s="113"/>
      <c r="BM42" s="29"/>
      <c r="BN42" s="7"/>
      <c r="BO42" s="40"/>
      <c r="BP42" s="113"/>
      <c r="BQ42" s="29"/>
      <c r="BR42" s="7"/>
      <c r="BS42" s="40"/>
      <c r="BT42" s="113"/>
      <c r="BU42" s="29"/>
      <c r="BV42" s="7"/>
      <c r="BW42" s="40"/>
      <c r="BX42" s="113"/>
      <c r="BY42" s="29"/>
      <c r="BZ42" s="7"/>
      <c r="CA42" s="40"/>
    </row>
    <row r="43" spans="1:79">
      <c r="A43" s="65" t="s">
        <v>270</v>
      </c>
      <c r="B43" s="54">
        <f t="shared" si="18"/>
        <v>0</v>
      </c>
      <c r="C43" s="38">
        <f t="shared" si="14"/>
        <v>0</v>
      </c>
      <c r="D43" s="10">
        <f t="shared" si="15"/>
        <v>0</v>
      </c>
      <c r="E43" s="10">
        <f t="shared" si="11"/>
        <v>0</v>
      </c>
      <c r="F43" s="10">
        <f t="shared" si="19"/>
        <v>0</v>
      </c>
      <c r="G43" s="51">
        <f t="shared" si="20"/>
        <v>0</v>
      </c>
      <c r="H43" s="10">
        <f t="shared" si="16"/>
        <v>0</v>
      </c>
      <c r="I43" s="10">
        <f t="shared" si="10"/>
        <v>0</v>
      </c>
      <c r="J43" s="10">
        <f t="shared" si="17"/>
        <v>0</v>
      </c>
      <c r="K43" s="10">
        <f t="shared" si="21"/>
        <v>0</v>
      </c>
      <c r="L43" s="309"/>
      <c r="M43" s="310"/>
      <c r="N43" s="310"/>
      <c r="O43" s="311"/>
      <c r="P43" s="63"/>
      <c r="Q43" s="10"/>
      <c r="R43" s="8"/>
      <c r="S43" s="38"/>
      <c r="T43" s="63"/>
      <c r="U43" s="10"/>
      <c r="V43" s="8"/>
      <c r="W43" s="38"/>
      <c r="X43" s="63"/>
      <c r="Y43" s="10"/>
      <c r="Z43" s="8"/>
      <c r="AA43" s="38"/>
      <c r="AB43" s="63"/>
      <c r="AC43" s="10"/>
      <c r="AD43" s="8"/>
      <c r="AE43" s="38"/>
      <c r="AF43" s="63"/>
      <c r="AG43" s="10"/>
      <c r="AH43" s="8"/>
      <c r="AI43" s="38"/>
      <c r="AJ43" s="63"/>
      <c r="AK43" s="10"/>
      <c r="AL43" s="8"/>
      <c r="AM43" s="10"/>
      <c r="AN43" s="63"/>
      <c r="AO43" s="10"/>
      <c r="AP43" s="8"/>
      <c r="AQ43" s="38"/>
      <c r="AR43" s="63"/>
      <c r="AS43" s="10"/>
      <c r="AT43" s="8"/>
      <c r="AU43" s="38"/>
      <c r="AV43" s="383"/>
      <c r="AW43" s="10"/>
      <c r="AX43" s="10"/>
      <c r="AY43" s="38"/>
      <c r="AZ43" s="383"/>
      <c r="BA43" s="10"/>
      <c r="BB43" s="10"/>
      <c r="BC43" s="38"/>
      <c r="BD43" s="63"/>
      <c r="BE43" s="10"/>
      <c r="BF43" s="8"/>
      <c r="BG43" s="38"/>
      <c r="BH43" s="63"/>
      <c r="BI43" s="10"/>
      <c r="BJ43" s="8"/>
      <c r="BK43" s="38"/>
      <c r="BL43" s="63"/>
      <c r="BM43" s="10"/>
      <c r="BN43" s="8"/>
      <c r="BO43" s="38"/>
      <c r="BP43" s="63"/>
      <c r="BQ43" s="10"/>
      <c r="BR43" s="8"/>
      <c r="BS43" s="38"/>
      <c r="BT43" s="63"/>
      <c r="BU43" s="10"/>
      <c r="BV43" s="8"/>
      <c r="BW43" s="38"/>
      <c r="BX43" s="63"/>
      <c r="BY43" s="10"/>
      <c r="BZ43" s="8"/>
      <c r="CA43" s="38"/>
    </row>
    <row r="44" spans="1:79">
      <c r="A44" s="65" t="s">
        <v>271</v>
      </c>
      <c r="B44" s="54">
        <f t="shared" si="18"/>
        <v>158853.33333333334</v>
      </c>
      <c r="C44" s="38">
        <f t="shared" si="14"/>
        <v>0</v>
      </c>
      <c r="D44" s="10">
        <f t="shared" si="15"/>
        <v>0</v>
      </c>
      <c r="E44" s="10">
        <f t="shared" si="11"/>
        <v>0</v>
      </c>
      <c r="F44" s="10">
        <f t="shared" si="19"/>
        <v>0</v>
      </c>
      <c r="G44" s="51">
        <f t="shared" si="20"/>
        <v>0</v>
      </c>
      <c r="H44" s="10">
        <f t="shared" si="16"/>
        <v>0</v>
      </c>
      <c r="I44" s="10">
        <f t="shared" si="10"/>
        <v>0</v>
      </c>
      <c r="J44" s="10">
        <f t="shared" si="17"/>
        <v>158853.33333333334</v>
      </c>
      <c r="K44" s="10">
        <f t="shared" si="21"/>
        <v>0</v>
      </c>
      <c r="L44" s="309"/>
      <c r="M44" s="310"/>
      <c r="N44" s="310"/>
      <c r="O44" s="311"/>
      <c r="P44" s="63"/>
      <c r="Q44" s="10"/>
      <c r="R44" s="8"/>
      <c r="S44" s="38"/>
      <c r="T44" s="63"/>
      <c r="U44" s="10"/>
      <c r="V44" s="390">
        <f>(5106000*0.056)*(10/18)</f>
        <v>158853.33333333334</v>
      </c>
      <c r="W44" s="38"/>
      <c r="X44" s="63"/>
      <c r="Y44" s="10"/>
      <c r="Z44" s="8"/>
      <c r="AA44" s="38"/>
      <c r="AB44" s="63"/>
      <c r="AC44" s="10"/>
      <c r="AD44" s="8"/>
      <c r="AE44" s="38"/>
      <c r="AF44" s="63"/>
      <c r="AG44" s="10"/>
      <c r="AH44" s="8"/>
      <c r="AI44" s="38"/>
      <c r="AJ44" s="63"/>
      <c r="AK44" s="10"/>
      <c r="AL44" s="8"/>
      <c r="AM44" s="10"/>
      <c r="AN44" s="63"/>
      <c r="AO44" s="10"/>
      <c r="AP44" s="8"/>
      <c r="AQ44" s="38"/>
      <c r="AR44" s="63"/>
      <c r="AS44" s="10"/>
      <c r="AT44" s="8"/>
      <c r="AU44" s="38"/>
      <c r="AV44" s="383"/>
      <c r="AW44" s="10"/>
      <c r="AX44" s="10"/>
      <c r="AY44" s="38"/>
      <c r="AZ44" s="383"/>
      <c r="BA44" s="10"/>
      <c r="BB44" s="10"/>
      <c r="BC44" s="38"/>
      <c r="BD44" s="63"/>
      <c r="BE44" s="10"/>
      <c r="BF44" s="8"/>
      <c r="BG44" s="38"/>
      <c r="BH44" s="63"/>
      <c r="BI44" s="10"/>
      <c r="BJ44" s="8"/>
      <c r="BK44" s="38"/>
      <c r="BL44" s="63"/>
      <c r="BM44" s="10"/>
      <c r="BN44" s="8"/>
      <c r="BO44" s="38"/>
      <c r="BP44" s="63"/>
      <c r="BQ44" s="10"/>
      <c r="BR44" s="8"/>
      <c r="BS44" s="38"/>
      <c r="BT44" s="63"/>
      <c r="BU44" s="10"/>
      <c r="BV44" s="8"/>
      <c r="BW44" s="38"/>
      <c r="BX44" s="63"/>
      <c r="BY44" s="10"/>
      <c r="BZ44" s="8"/>
      <c r="CA44" s="38"/>
    </row>
    <row r="45" spans="1:79">
      <c r="A45" s="65" t="s">
        <v>272</v>
      </c>
      <c r="B45" s="54">
        <f t="shared" si="18"/>
        <v>0</v>
      </c>
      <c r="C45" s="38">
        <f t="shared" si="14"/>
        <v>0</v>
      </c>
      <c r="D45" s="10">
        <f t="shared" si="15"/>
        <v>0</v>
      </c>
      <c r="E45" s="10">
        <f t="shared" si="11"/>
        <v>0</v>
      </c>
      <c r="F45" s="10">
        <f t="shared" si="19"/>
        <v>0</v>
      </c>
      <c r="G45" s="51">
        <f t="shared" si="20"/>
        <v>0</v>
      </c>
      <c r="H45" s="10">
        <f t="shared" si="16"/>
        <v>0</v>
      </c>
      <c r="I45" s="10">
        <f t="shared" si="10"/>
        <v>0</v>
      </c>
      <c r="J45" s="10">
        <f t="shared" si="17"/>
        <v>0</v>
      </c>
      <c r="K45" s="10">
        <f t="shared" si="21"/>
        <v>0</v>
      </c>
      <c r="L45" s="309"/>
      <c r="M45" s="310"/>
      <c r="N45" s="310"/>
      <c r="O45" s="311"/>
      <c r="P45" s="63"/>
      <c r="Q45" s="10"/>
      <c r="R45" s="8"/>
      <c r="S45" s="38"/>
      <c r="T45" s="63"/>
      <c r="U45" s="10"/>
      <c r="V45" s="8"/>
      <c r="W45" s="38"/>
      <c r="X45" s="63"/>
      <c r="Y45" s="10"/>
      <c r="Z45" s="8"/>
      <c r="AA45" s="38"/>
      <c r="AB45" s="63"/>
      <c r="AC45" s="10"/>
      <c r="AD45" s="8"/>
      <c r="AE45" s="38"/>
      <c r="AF45" s="63"/>
      <c r="AG45" s="10"/>
      <c r="AH45" s="8"/>
      <c r="AI45" s="38"/>
      <c r="AJ45" s="63"/>
      <c r="AK45" s="10"/>
      <c r="AL45" s="8"/>
      <c r="AM45" s="10"/>
      <c r="AN45" s="63"/>
      <c r="AO45" s="10"/>
      <c r="AP45" s="8"/>
      <c r="AQ45" s="38"/>
      <c r="AR45" s="63"/>
      <c r="AS45" s="10"/>
      <c r="AT45" s="8"/>
      <c r="AU45" s="38"/>
      <c r="AV45" s="383"/>
      <c r="AW45" s="10"/>
      <c r="AX45" s="10"/>
      <c r="AY45" s="38"/>
      <c r="AZ45" s="383"/>
      <c r="BA45" s="10"/>
      <c r="BB45" s="10"/>
      <c r="BC45" s="38"/>
      <c r="BD45" s="63"/>
      <c r="BE45" s="10"/>
      <c r="BF45" s="8"/>
      <c r="BG45" s="38"/>
      <c r="BH45" s="63"/>
      <c r="BI45" s="10"/>
      <c r="BJ45" s="8"/>
      <c r="BK45" s="38"/>
      <c r="BL45" s="63"/>
      <c r="BM45" s="10"/>
      <c r="BN45" s="8"/>
      <c r="BO45" s="38"/>
      <c r="BP45" s="63"/>
      <c r="BQ45" s="10"/>
      <c r="BR45" s="8"/>
      <c r="BS45" s="38"/>
      <c r="BT45" s="63"/>
      <c r="BU45" s="10"/>
      <c r="BV45" s="8"/>
      <c r="BW45" s="38"/>
      <c r="BX45" s="63"/>
      <c r="BY45" s="10"/>
      <c r="BZ45" s="8"/>
      <c r="CA45" s="38"/>
    </row>
    <row r="46" spans="1:79">
      <c r="A46" s="65" t="s">
        <v>273</v>
      </c>
      <c r="B46" s="54">
        <f t="shared" si="18"/>
        <v>3000000</v>
      </c>
      <c r="C46" s="38">
        <f t="shared" si="14"/>
        <v>23400000</v>
      </c>
      <c r="D46" s="10">
        <f t="shared" si="15"/>
        <v>0</v>
      </c>
      <c r="E46" s="10">
        <f t="shared" si="11"/>
        <v>0</v>
      </c>
      <c r="F46" s="10">
        <f t="shared" si="19"/>
        <v>0</v>
      </c>
      <c r="G46" s="51">
        <f t="shared" si="20"/>
        <v>0</v>
      </c>
      <c r="H46" s="10">
        <f t="shared" si="16"/>
        <v>3000000</v>
      </c>
      <c r="I46" s="10">
        <f t="shared" si="10"/>
        <v>23400000</v>
      </c>
      <c r="J46" s="10">
        <f t="shared" si="17"/>
        <v>0</v>
      </c>
      <c r="K46" s="10">
        <f t="shared" si="21"/>
        <v>0</v>
      </c>
      <c r="L46" s="330"/>
      <c r="M46" s="331"/>
      <c r="N46" s="331"/>
      <c r="O46" s="332"/>
      <c r="P46" s="63"/>
      <c r="Q46" s="378"/>
      <c r="R46" s="8">
        <v>3000000</v>
      </c>
      <c r="S46" s="38">
        <f>3000000*5</f>
        <v>15000000</v>
      </c>
      <c r="T46" s="63"/>
      <c r="U46" s="10"/>
      <c r="V46" s="8"/>
      <c r="W46" s="38"/>
      <c r="X46" s="63"/>
      <c r="Y46" s="10"/>
      <c r="Z46" s="8"/>
      <c r="AA46" s="38">
        <v>8400000</v>
      </c>
      <c r="AB46" s="63"/>
      <c r="AC46" s="10"/>
      <c r="AD46" s="8"/>
      <c r="AE46" s="38"/>
      <c r="AF46" s="63"/>
      <c r="AG46" s="10"/>
      <c r="AH46" s="8"/>
      <c r="AI46" s="38"/>
      <c r="AJ46" s="63"/>
      <c r="AK46" s="10"/>
      <c r="AL46" s="8"/>
      <c r="AM46" s="10"/>
      <c r="AN46" s="63"/>
      <c r="AO46" s="10"/>
      <c r="AP46" s="8"/>
      <c r="AQ46" s="38"/>
      <c r="AR46" s="63"/>
      <c r="AS46" s="10"/>
      <c r="AT46" s="8"/>
      <c r="AU46" s="38"/>
      <c r="AV46" s="383"/>
      <c r="AW46" s="10"/>
      <c r="AX46" s="10"/>
      <c r="AY46" s="38"/>
      <c r="AZ46" s="383"/>
      <c r="BA46" s="10"/>
      <c r="BB46" s="10"/>
      <c r="BC46" s="38"/>
      <c r="BD46" s="63"/>
      <c r="BE46" s="10"/>
      <c r="BF46" s="8"/>
      <c r="BG46" s="38"/>
      <c r="BH46" s="63"/>
      <c r="BI46" s="10"/>
      <c r="BJ46" s="8"/>
      <c r="BK46" s="38"/>
      <c r="BL46" s="63"/>
      <c r="BM46" s="10"/>
      <c r="BN46" s="8"/>
      <c r="BO46" s="38"/>
      <c r="BP46" s="63"/>
      <c r="BQ46" s="10"/>
      <c r="BR46" s="8"/>
      <c r="BS46" s="38"/>
      <c r="BT46" s="63"/>
      <c r="BU46" s="10"/>
      <c r="BV46" s="8"/>
      <c r="BW46" s="38"/>
      <c r="BX46" s="63"/>
      <c r="BY46" s="10"/>
      <c r="BZ46" s="8"/>
      <c r="CA46" s="38"/>
    </row>
    <row r="47" spans="1:79" s="88" customFormat="1">
      <c r="A47" s="69" t="s">
        <v>274</v>
      </c>
      <c r="B47" s="86">
        <f t="shared" si="18"/>
        <v>2000</v>
      </c>
      <c r="C47" s="40">
        <f t="shared" si="14"/>
        <v>0</v>
      </c>
      <c r="D47" s="29">
        <f t="shared" si="15"/>
        <v>0</v>
      </c>
      <c r="E47" s="29">
        <f t="shared" si="11"/>
        <v>0</v>
      </c>
      <c r="F47" s="29">
        <f t="shared" si="19"/>
        <v>0</v>
      </c>
      <c r="G47" s="87">
        <f t="shared" si="20"/>
        <v>0</v>
      </c>
      <c r="H47" s="29">
        <f t="shared" si="16"/>
        <v>2000</v>
      </c>
      <c r="I47" s="29">
        <f t="shared" si="10"/>
        <v>0</v>
      </c>
      <c r="J47" s="29">
        <f t="shared" si="17"/>
        <v>0</v>
      </c>
      <c r="K47" s="29">
        <f t="shared" si="21"/>
        <v>0</v>
      </c>
      <c r="L47" s="312"/>
      <c r="M47" s="313"/>
      <c r="N47" s="313"/>
      <c r="O47" s="314"/>
      <c r="P47" s="113"/>
      <c r="Q47" s="29"/>
      <c r="R47" s="7">
        <v>1000</v>
      </c>
      <c r="S47" s="40"/>
      <c r="T47" s="113"/>
      <c r="U47" s="29"/>
      <c r="V47" s="7"/>
      <c r="W47" s="40"/>
      <c r="X47" s="113"/>
      <c r="Y47" s="29"/>
      <c r="Z47" s="7"/>
      <c r="AA47" s="40"/>
      <c r="AB47" s="113"/>
      <c r="AC47" s="29"/>
      <c r="AD47" s="7"/>
      <c r="AE47" s="40"/>
      <c r="AF47" s="113"/>
      <c r="AG47" s="29"/>
      <c r="AH47" s="7"/>
      <c r="AI47" s="40"/>
      <c r="AJ47" s="113"/>
      <c r="AK47" s="29"/>
      <c r="AL47" s="7"/>
      <c r="AM47" s="29"/>
      <c r="AN47" s="113"/>
      <c r="AO47" s="29"/>
      <c r="AP47" s="7"/>
      <c r="AQ47" s="40"/>
      <c r="AR47" s="113"/>
      <c r="AS47" s="29"/>
      <c r="AT47" s="7"/>
      <c r="AU47" s="40"/>
      <c r="AV47" s="382"/>
      <c r="AW47" s="29"/>
      <c r="AX47" s="29"/>
      <c r="AY47" s="40"/>
      <c r="AZ47" s="382"/>
      <c r="BA47" s="29"/>
      <c r="BB47" s="29"/>
      <c r="BC47" s="40"/>
      <c r="BD47" s="113"/>
      <c r="BE47" s="29"/>
      <c r="BF47" s="7">
        <v>1000</v>
      </c>
      <c r="BG47" s="40"/>
      <c r="BH47" s="113"/>
      <c r="BI47" s="29"/>
      <c r="BJ47" s="7"/>
      <c r="BK47" s="40"/>
      <c r="BL47" s="113"/>
      <c r="BM47" s="29"/>
      <c r="BN47" s="7"/>
      <c r="BO47" s="40"/>
      <c r="BP47" s="113"/>
      <c r="BQ47" s="29"/>
      <c r="BR47" s="7"/>
      <c r="BS47" s="40"/>
      <c r="BT47" s="113"/>
      <c r="BU47" s="29"/>
      <c r="BV47" s="7"/>
      <c r="BW47" s="40"/>
      <c r="BX47" s="113"/>
      <c r="BY47" s="29"/>
      <c r="BZ47" s="7"/>
      <c r="CA47" s="40"/>
    </row>
    <row r="48" spans="1:79">
      <c r="A48" s="65" t="s">
        <v>275</v>
      </c>
      <c r="B48" s="54">
        <f t="shared" si="18"/>
        <v>0</v>
      </c>
      <c r="C48" s="38">
        <f t="shared" si="14"/>
        <v>0</v>
      </c>
      <c r="D48" s="10">
        <f t="shared" si="15"/>
        <v>0</v>
      </c>
      <c r="E48" s="10">
        <f t="shared" si="11"/>
        <v>0</v>
      </c>
      <c r="F48" s="10">
        <f t="shared" si="19"/>
        <v>0</v>
      </c>
      <c r="G48" s="51">
        <f t="shared" si="20"/>
        <v>0</v>
      </c>
      <c r="H48" s="10">
        <f t="shared" si="16"/>
        <v>0</v>
      </c>
      <c r="I48" s="10">
        <f t="shared" si="10"/>
        <v>0</v>
      </c>
      <c r="J48" s="10">
        <f t="shared" si="17"/>
        <v>0</v>
      </c>
      <c r="K48" s="10">
        <f t="shared" si="21"/>
        <v>0</v>
      </c>
      <c r="L48" s="309"/>
      <c r="M48" s="310"/>
      <c r="N48" s="310"/>
      <c r="O48" s="311"/>
      <c r="P48" s="63"/>
      <c r="Q48" s="10"/>
      <c r="R48" s="8"/>
      <c r="S48" s="38"/>
      <c r="T48" s="63"/>
      <c r="U48" s="10"/>
      <c r="V48" s="8"/>
      <c r="W48" s="38"/>
      <c r="X48" s="63"/>
      <c r="Y48" s="10"/>
      <c r="Z48" s="8"/>
      <c r="AA48" s="38"/>
      <c r="AB48" s="63"/>
      <c r="AC48" s="10"/>
      <c r="AD48" s="8"/>
      <c r="AE48" s="38"/>
      <c r="AF48" s="63"/>
      <c r="AG48" s="10"/>
      <c r="AH48" s="8"/>
      <c r="AI48" s="38"/>
      <c r="AJ48" s="63"/>
      <c r="AK48" s="10"/>
      <c r="AL48" s="8"/>
      <c r="AM48" s="10"/>
      <c r="AN48" s="63"/>
      <c r="AO48" s="10"/>
      <c r="AP48" s="8"/>
      <c r="AQ48" s="38"/>
      <c r="AR48" s="63"/>
      <c r="AS48" s="10"/>
      <c r="AT48" s="8"/>
      <c r="AU48" s="38"/>
      <c r="AV48" s="383"/>
      <c r="AW48" s="10"/>
      <c r="AX48" s="10"/>
      <c r="AY48" s="38"/>
      <c r="AZ48" s="383"/>
      <c r="BA48" s="10"/>
      <c r="BB48" s="10"/>
      <c r="BC48" s="38"/>
      <c r="BD48" s="63"/>
      <c r="BE48" s="10"/>
      <c r="BF48" s="8"/>
      <c r="BG48" s="38"/>
      <c r="BH48" s="63"/>
      <c r="BI48" s="10"/>
      <c r="BJ48" s="8"/>
      <c r="BK48" s="38"/>
      <c r="BL48" s="63"/>
      <c r="BM48" s="10"/>
      <c r="BN48" s="8"/>
      <c r="BO48" s="38"/>
      <c r="BP48" s="63"/>
      <c r="BQ48" s="10"/>
      <c r="BR48" s="8"/>
      <c r="BS48" s="38"/>
      <c r="BT48" s="63"/>
      <c r="BU48" s="10"/>
      <c r="BV48" s="8"/>
      <c r="BW48" s="38"/>
      <c r="BX48" s="63"/>
      <c r="BY48" s="10"/>
      <c r="BZ48" s="8"/>
      <c r="CA48" s="38"/>
    </row>
    <row r="49" spans="1:79">
      <c r="A49" s="65" t="s">
        <v>276</v>
      </c>
      <c r="B49" s="54">
        <f t="shared" si="18"/>
        <v>0</v>
      </c>
      <c r="C49" s="38">
        <f t="shared" si="14"/>
        <v>0</v>
      </c>
      <c r="D49" s="10">
        <f t="shared" si="15"/>
        <v>0</v>
      </c>
      <c r="E49" s="10">
        <f t="shared" si="11"/>
        <v>0</v>
      </c>
      <c r="F49" s="10">
        <f t="shared" si="19"/>
        <v>0</v>
      </c>
      <c r="G49" s="51">
        <f t="shared" si="20"/>
        <v>0</v>
      </c>
      <c r="H49" s="10">
        <f t="shared" si="16"/>
        <v>0</v>
      </c>
      <c r="I49" s="10">
        <f t="shared" si="10"/>
        <v>0</v>
      </c>
      <c r="J49" s="10">
        <f t="shared" si="17"/>
        <v>0</v>
      </c>
      <c r="K49" s="10">
        <f t="shared" si="21"/>
        <v>0</v>
      </c>
      <c r="L49" s="309"/>
      <c r="M49" s="310"/>
      <c r="N49" s="310"/>
      <c r="O49" s="311"/>
      <c r="P49" s="63"/>
      <c r="Q49" s="10"/>
      <c r="R49" s="8"/>
      <c r="S49" s="38"/>
      <c r="T49" s="63"/>
      <c r="U49" s="10"/>
      <c r="V49" s="8"/>
      <c r="W49" s="38"/>
      <c r="X49" s="63"/>
      <c r="Y49" s="10"/>
      <c r="Z49" s="8"/>
      <c r="AA49" s="38"/>
      <c r="AB49" s="63"/>
      <c r="AC49" s="10"/>
      <c r="AD49" s="8"/>
      <c r="AE49" s="38"/>
      <c r="AF49" s="63"/>
      <c r="AG49" s="10"/>
      <c r="AH49" s="8"/>
      <c r="AI49" s="38"/>
      <c r="AJ49" s="63"/>
      <c r="AK49" s="10"/>
      <c r="AL49" s="8"/>
      <c r="AM49" s="10"/>
      <c r="AN49" s="63"/>
      <c r="AO49" s="10"/>
      <c r="AP49" s="8"/>
      <c r="AQ49" s="38"/>
      <c r="AR49" s="63"/>
      <c r="AS49" s="10"/>
      <c r="AT49" s="8"/>
      <c r="AU49" s="38"/>
      <c r="AV49" s="383"/>
      <c r="AW49" s="10"/>
      <c r="AX49" s="10"/>
      <c r="AY49" s="38"/>
      <c r="AZ49" s="383"/>
      <c r="BA49" s="10"/>
      <c r="BB49" s="10"/>
      <c r="BC49" s="38"/>
      <c r="BD49" s="63"/>
      <c r="BE49" s="10"/>
      <c r="BF49" s="8"/>
      <c r="BG49" s="38"/>
      <c r="BH49" s="63"/>
      <c r="BI49" s="10"/>
      <c r="BJ49" s="8"/>
      <c r="BK49" s="38"/>
      <c r="BL49" s="63"/>
      <c r="BM49" s="10"/>
      <c r="BN49" s="8"/>
      <c r="BO49" s="38"/>
      <c r="BP49" s="63"/>
      <c r="BQ49" s="10"/>
      <c r="BR49" s="8"/>
      <c r="BS49" s="38"/>
      <c r="BT49" s="63"/>
      <c r="BU49" s="10"/>
      <c r="BV49" s="8"/>
      <c r="BW49" s="38"/>
      <c r="BX49" s="63"/>
      <c r="BY49" s="10"/>
      <c r="BZ49" s="8"/>
      <c r="CA49" s="38"/>
    </row>
    <row r="50" spans="1:79">
      <c r="A50" s="70" t="s">
        <v>330</v>
      </c>
      <c r="B50" s="54">
        <f t="shared" si="18"/>
        <v>0</v>
      </c>
      <c r="C50" s="38">
        <f t="shared" si="14"/>
        <v>0</v>
      </c>
      <c r="D50" s="10">
        <f t="shared" si="15"/>
        <v>0</v>
      </c>
      <c r="E50" s="10">
        <f t="shared" si="11"/>
        <v>0</v>
      </c>
      <c r="F50" s="10">
        <f t="shared" si="19"/>
        <v>0</v>
      </c>
      <c r="G50" s="51">
        <f t="shared" si="20"/>
        <v>0</v>
      </c>
      <c r="H50" s="10">
        <f t="shared" si="16"/>
        <v>0</v>
      </c>
      <c r="I50" s="10">
        <f t="shared" si="10"/>
        <v>0</v>
      </c>
      <c r="J50" s="10">
        <f t="shared" si="17"/>
        <v>0</v>
      </c>
      <c r="K50" s="10">
        <f t="shared" si="21"/>
        <v>0</v>
      </c>
      <c r="L50" s="309"/>
      <c r="M50" s="310"/>
      <c r="N50" s="310"/>
      <c r="O50" s="311"/>
      <c r="P50" s="63"/>
      <c r="Q50" s="10"/>
      <c r="R50" s="8"/>
      <c r="S50" s="38"/>
      <c r="T50" s="63"/>
      <c r="U50" s="10"/>
      <c r="V50" s="8"/>
      <c r="W50" s="38"/>
      <c r="X50" s="63"/>
      <c r="Y50" s="10"/>
      <c r="Z50" s="8"/>
      <c r="AA50" s="38"/>
      <c r="AB50" s="63"/>
      <c r="AC50" s="10"/>
      <c r="AD50" s="8"/>
      <c r="AE50" s="38"/>
      <c r="AF50" s="63"/>
      <c r="AG50" s="10"/>
      <c r="AH50" s="8"/>
      <c r="AI50" s="38"/>
      <c r="AJ50" s="63"/>
      <c r="AK50" s="10"/>
      <c r="AL50" s="8"/>
      <c r="AM50" s="10"/>
      <c r="AN50" s="63"/>
      <c r="AO50" s="10"/>
      <c r="AP50" s="8"/>
      <c r="AQ50" s="38"/>
      <c r="AR50" s="63"/>
      <c r="AS50" s="10"/>
      <c r="AT50" s="8"/>
      <c r="AU50" s="38"/>
      <c r="AV50" s="383"/>
      <c r="AW50" s="10"/>
      <c r="AX50" s="10"/>
      <c r="AY50" s="38"/>
      <c r="AZ50" s="383"/>
      <c r="BA50" s="10"/>
      <c r="BB50" s="10"/>
      <c r="BC50" s="38"/>
      <c r="BD50" s="63"/>
      <c r="BE50" s="10"/>
      <c r="BF50" s="8"/>
      <c r="BG50" s="38"/>
      <c r="BH50" s="63"/>
      <c r="BI50" s="10"/>
      <c r="BJ50" s="8"/>
      <c r="BK50" s="38"/>
      <c r="BL50" s="63"/>
      <c r="BM50" s="10"/>
      <c r="BN50" s="8"/>
      <c r="BO50" s="38"/>
      <c r="BP50" s="63"/>
      <c r="BQ50" s="10"/>
      <c r="BR50" s="8"/>
      <c r="BS50" s="38"/>
      <c r="BT50" s="63"/>
      <c r="BU50" s="10"/>
      <c r="BV50" s="8"/>
      <c r="BW50" s="38"/>
      <c r="BX50" s="63"/>
      <c r="BY50" s="10"/>
      <c r="BZ50" s="8"/>
      <c r="CA50" s="38"/>
    </row>
    <row r="51" spans="1:79">
      <c r="A51" s="69" t="s">
        <v>277</v>
      </c>
      <c r="B51" s="86">
        <f t="shared" si="18"/>
        <v>0</v>
      </c>
      <c r="C51" s="38">
        <f t="shared" si="14"/>
        <v>0</v>
      </c>
      <c r="D51" s="10">
        <f t="shared" si="15"/>
        <v>0</v>
      </c>
      <c r="E51" s="10">
        <f t="shared" si="11"/>
        <v>0</v>
      </c>
      <c r="F51" s="10">
        <f t="shared" si="19"/>
        <v>0</v>
      </c>
      <c r="G51" s="51">
        <f t="shared" si="20"/>
        <v>0</v>
      </c>
      <c r="H51" s="29">
        <f>Z51+AH51+AP51+AX51+BF51+BN51+BV51</f>
        <v>0</v>
      </c>
      <c r="I51" s="10">
        <f t="shared" si="10"/>
        <v>0</v>
      </c>
      <c r="J51" s="10">
        <f t="shared" si="17"/>
        <v>0</v>
      </c>
      <c r="K51" s="10">
        <f t="shared" si="21"/>
        <v>0</v>
      </c>
      <c r="L51" s="309">
        <v>500000</v>
      </c>
      <c r="M51" s="310"/>
      <c r="N51" s="310"/>
      <c r="O51" s="311"/>
      <c r="P51" s="63"/>
      <c r="Q51" s="10"/>
      <c r="R51" s="379">
        <v>500000</v>
      </c>
      <c r="S51" s="38"/>
      <c r="T51" s="63"/>
      <c r="U51" s="10"/>
      <c r="V51" s="8"/>
      <c r="W51" s="38"/>
      <c r="X51" s="63"/>
      <c r="Y51" s="10"/>
      <c r="Z51" s="8"/>
      <c r="AA51" s="38"/>
      <c r="AB51" s="63"/>
      <c r="AC51" s="10"/>
      <c r="AD51" s="8"/>
      <c r="AE51" s="38"/>
      <c r="AF51" s="63"/>
      <c r="AG51" s="10"/>
      <c r="AH51" s="8"/>
      <c r="AI51" s="38"/>
      <c r="AJ51" s="63"/>
      <c r="AK51" s="10"/>
      <c r="AL51" s="8"/>
      <c r="AM51" s="10"/>
      <c r="AN51" s="63"/>
      <c r="AO51" s="10"/>
      <c r="AP51" s="8"/>
      <c r="AQ51" s="38"/>
      <c r="AR51" s="63"/>
      <c r="AS51" s="10"/>
      <c r="AT51" s="8"/>
      <c r="AU51" s="38"/>
      <c r="AV51" s="383"/>
      <c r="AW51" s="10"/>
      <c r="AX51" s="10"/>
      <c r="AY51" s="38"/>
      <c r="AZ51" s="383"/>
      <c r="BA51" s="10"/>
      <c r="BB51" s="10"/>
      <c r="BC51" s="38"/>
      <c r="BD51" s="63"/>
      <c r="BE51" s="10"/>
      <c r="BF51" s="8"/>
      <c r="BG51" s="38"/>
      <c r="BH51" s="63"/>
      <c r="BI51" s="10"/>
      <c r="BJ51" s="8"/>
      <c r="BK51" s="38"/>
      <c r="BL51" s="63"/>
      <c r="BM51" s="10"/>
      <c r="BN51" s="8"/>
      <c r="BO51" s="38"/>
      <c r="BP51" s="63"/>
      <c r="BQ51" s="10"/>
      <c r="BR51" s="8"/>
      <c r="BS51" s="38"/>
      <c r="BT51" s="63"/>
      <c r="BU51" s="10"/>
      <c r="BV51" s="8"/>
      <c r="BW51" s="38"/>
      <c r="BX51" s="63"/>
      <c r="BY51" s="10"/>
      <c r="BZ51" s="8"/>
      <c r="CA51" s="38"/>
    </row>
    <row r="52" spans="1:79">
      <c r="A52" s="65" t="s">
        <v>278</v>
      </c>
      <c r="B52" s="54">
        <f t="shared" si="18"/>
        <v>0</v>
      </c>
      <c r="C52" s="38">
        <f t="shared" si="14"/>
        <v>0</v>
      </c>
      <c r="D52" s="10">
        <f t="shared" si="15"/>
        <v>0</v>
      </c>
      <c r="E52" s="10">
        <f t="shared" si="11"/>
        <v>0</v>
      </c>
      <c r="F52" s="10">
        <f t="shared" si="19"/>
        <v>0</v>
      </c>
      <c r="G52" s="51">
        <f t="shared" si="20"/>
        <v>0</v>
      </c>
      <c r="H52" s="10">
        <f>R52+Z52+AH52+AP52+AX52+BF52+BN52+BV52</f>
        <v>0</v>
      </c>
      <c r="I52" s="10">
        <f t="shared" si="10"/>
        <v>0</v>
      </c>
      <c r="J52" s="10">
        <f t="shared" si="17"/>
        <v>0</v>
      </c>
      <c r="K52" s="10">
        <f t="shared" si="21"/>
        <v>0</v>
      </c>
      <c r="L52" s="309"/>
      <c r="M52" s="310"/>
      <c r="N52" s="310"/>
      <c r="O52" s="311"/>
      <c r="P52" s="63"/>
      <c r="Q52" s="10"/>
      <c r="R52" s="8"/>
      <c r="S52" s="38"/>
      <c r="T52" s="63"/>
      <c r="U52" s="10"/>
      <c r="V52" s="8"/>
      <c r="W52" s="38"/>
      <c r="X52" s="63"/>
      <c r="Y52" s="10"/>
      <c r="Z52" s="8"/>
      <c r="AA52" s="38"/>
      <c r="AB52" s="63"/>
      <c r="AC52" s="10"/>
      <c r="AD52" s="8"/>
      <c r="AE52" s="38"/>
      <c r="AF52" s="63"/>
      <c r="AG52" s="10"/>
      <c r="AH52" s="8"/>
      <c r="AI52" s="38"/>
      <c r="AJ52" s="63"/>
      <c r="AK52" s="10"/>
      <c r="AL52" s="8"/>
      <c r="AM52" s="10"/>
      <c r="AN52" s="63"/>
      <c r="AO52" s="10"/>
      <c r="AP52" s="8"/>
      <c r="AQ52" s="38"/>
      <c r="AR52" s="63"/>
      <c r="AS52" s="10"/>
      <c r="AT52" s="8"/>
      <c r="AU52" s="38"/>
      <c r="AV52" s="383"/>
      <c r="AW52" s="10"/>
      <c r="AX52" s="10"/>
      <c r="AY52" s="38"/>
      <c r="AZ52" s="383"/>
      <c r="BA52" s="10"/>
      <c r="BB52" s="10"/>
      <c r="BC52" s="38"/>
      <c r="BD52" s="63"/>
      <c r="BE52" s="10"/>
      <c r="BF52" s="8"/>
      <c r="BG52" s="38"/>
      <c r="BH52" s="63"/>
      <c r="BI52" s="10"/>
      <c r="BJ52" s="8"/>
      <c r="BK52" s="38"/>
      <c r="BL52" s="63"/>
      <c r="BM52" s="10"/>
      <c r="BN52" s="8"/>
      <c r="BO52" s="38"/>
      <c r="BP52" s="63"/>
      <c r="BQ52" s="10"/>
      <c r="BR52" s="8"/>
      <c r="BS52" s="38"/>
      <c r="BT52" s="63"/>
      <c r="BU52" s="10"/>
      <c r="BV52" s="8"/>
      <c r="BW52" s="38"/>
      <c r="BX52" s="63"/>
      <c r="BY52" s="10"/>
      <c r="BZ52" s="8"/>
      <c r="CA52" s="38"/>
    </row>
    <row r="53" spans="1:79">
      <c r="A53" s="65" t="s">
        <v>279</v>
      </c>
      <c r="B53" s="54">
        <f t="shared" si="18"/>
        <v>518000</v>
      </c>
      <c r="C53" s="38">
        <f t="shared" si="14"/>
        <v>0</v>
      </c>
      <c r="D53" s="10">
        <f t="shared" si="15"/>
        <v>0</v>
      </c>
      <c r="E53" s="10">
        <f t="shared" si="11"/>
        <v>0</v>
      </c>
      <c r="F53" s="10">
        <f t="shared" si="19"/>
        <v>0</v>
      </c>
      <c r="G53" s="51">
        <f t="shared" si="20"/>
        <v>0</v>
      </c>
      <c r="H53" s="10">
        <f>R53+Z53+AH53+AP53+AX53+BF53+BN53+BV53+BZ53</f>
        <v>518000</v>
      </c>
      <c r="I53" s="10">
        <f t="shared" si="10"/>
        <v>0</v>
      </c>
      <c r="J53" s="10">
        <f>V53+AD53+AL53+AT53+BB53+BJ53+BR53</f>
        <v>0</v>
      </c>
      <c r="K53" s="10">
        <f t="shared" si="21"/>
        <v>0</v>
      </c>
      <c r="L53" s="336"/>
      <c r="M53" s="337"/>
      <c r="N53" s="337"/>
      <c r="O53" s="338"/>
      <c r="P53" s="63"/>
      <c r="Q53" s="10"/>
      <c r="R53" s="8"/>
      <c r="S53" s="38"/>
      <c r="T53" s="63"/>
      <c r="U53" s="10"/>
      <c r="V53" s="8"/>
      <c r="W53" s="38"/>
      <c r="X53" s="63"/>
      <c r="Y53" s="10"/>
      <c r="Z53" s="8"/>
      <c r="AA53" s="38"/>
      <c r="AB53" s="63"/>
      <c r="AC53" s="10"/>
      <c r="AD53" s="8"/>
      <c r="AE53" s="38"/>
      <c r="AF53" s="63"/>
      <c r="AG53" s="10"/>
      <c r="AH53" s="8"/>
      <c r="AI53" s="38"/>
      <c r="AJ53" s="63"/>
      <c r="AK53" s="10"/>
      <c r="AL53" s="8"/>
      <c r="AM53" s="10"/>
      <c r="AN53" s="63"/>
      <c r="AO53" s="10"/>
      <c r="AP53" s="8"/>
      <c r="AQ53" s="38"/>
      <c r="AR53" s="63"/>
      <c r="AS53" s="10"/>
      <c r="AT53" s="8"/>
      <c r="AU53" s="38"/>
      <c r="AV53" s="383"/>
      <c r="AW53" s="10"/>
      <c r="AX53" s="10"/>
      <c r="AY53" s="38"/>
      <c r="AZ53" s="383"/>
      <c r="BA53" s="10"/>
      <c r="BB53" s="10"/>
      <c r="BC53" s="38"/>
      <c r="BD53" s="63"/>
      <c r="BE53" s="10"/>
      <c r="BF53" s="8"/>
      <c r="BG53" s="38"/>
      <c r="BH53" s="63"/>
      <c r="BI53" s="10"/>
      <c r="BJ53" s="8"/>
      <c r="BK53" s="38"/>
      <c r="BL53" s="63"/>
      <c r="BM53" s="10"/>
      <c r="BN53" s="8"/>
      <c r="BO53" s="38"/>
      <c r="BP53" s="63"/>
      <c r="BQ53" s="10"/>
      <c r="BR53" s="8"/>
      <c r="BS53" s="38"/>
      <c r="BT53" s="63"/>
      <c r="BU53" s="10"/>
      <c r="BV53" s="8"/>
      <c r="BW53" s="38"/>
      <c r="BX53" s="63"/>
      <c r="BY53" s="10"/>
      <c r="BZ53" s="8">
        <v>518000</v>
      </c>
      <c r="CA53" s="38"/>
    </row>
    <row r="54" spans="1:79">
      <c r="A54" s="65" t="s">
        <v>280</v>
      </c>
      <c r="B54" s="54">
        <f t="shared" si="18"/>
        <v>0</v>
      </c>
      <c r="C54" s="38">
        <f t="shared" si="14"/>
        <v>0</v>
      </c>
      <c r="D54" s="10">
        <f t="shared" si="15"/>
        <v>0</v>
      </c>
      <c r="E54" s="10">
        <f t="shared" ref="E54:E85" si="22">Q54+Y54+AG54+AO54+AW54+BE54+BM54+BU54</f>
        <v>0</v>
      </c>
      <c r="F54" s="10">
        <f t="shared" si="19"/>
        <v>0</v>
      </c>
      <c r="G54" s="51">
        <f t="shared" si="20"/>
        <v>0</v>
      </c>
      <c r="H54" s="10">
        <f>R54+Z54+AH54+AP54+AX54+BF54+BN54+BV54</f>
        <v>0</v>
      </c>
      <c r="I54" s="10">
        <f t="shared" si="10"/>
        <v>0</v>
      </c>
      <c r="J54" s="10">
        <f t="shared" ref="J54:J85" si="23">V54+AD54+AL54+AT54+BB54+BJ54+BR54+BZ54</f>
        <v>0</v>
      </c>
      <c r="K54" s="10">
        <f t="shared" si="21"/>
        <v>0</v>
      </c>
      <c r="L54" s="309"/>
      <c r="M54" s="310"/>
      <c r="N54" s="310"/>
      <c r="O54" s="311"/>
      <c r="P54" s="63"/>
      <c r="Q54" s="10"/>
      <c r="R54" s="8"/>
      <c r="S54" s="38"/>
      <c r="T54" s="63"/>
      <c r="U54" s="10"/>
      <c r="V54" s="8"/>
      <c r="W54" s="38"/>
      <c r="X54" s="63"/>
      <c r="Y54" s="10"/>
      <c r="Z54" s="8"/>
      <c r="AA54" s="38"/>
      <c r="AB54" s="63"/>
      <c r="AC54" s="10"/>
      <c r="AD54" s="8"/>
      <c r="AE54" s="38"/>
      <c r="AF54" s="63"/>
      <c r="AG54" s="10"/>
      <c r="AH54" s="8"/>
      <c r="AI54" s="38"/>
      <c r="AJ54" s="63"/>
      <c r="AK54" s="10"/>
      <c r="AL54" s="8"/>
      <c r="AM54" s="10"/>
      <c r="AN54" s="63"/>
      <c r="AO54" s="10"/>
      <c r="AP54" s="8"/>
      <c r="AQ54" s="38"/>
      <c r="AR54" s="63"/>
      <c r="AS54" s="10"/>
      <c r="AT54" s="8"/>
      <c r="AU54" s="38"/>
      <c r="AV54" s="383"/>
      <c r="AW54" s="10"/>
      <c r="AX54" s="10"/>
      <c r="AY54" s="38"/>
      <c r="AZ54" s="383"/>
      <c r="BA54" s="10"/>
      <c r="BB54" s="10"/>
      <c r="BC54" s="38"/>
      <c r="BD54" s="63"/>
      <c r="BE54" s="10"/>
      <c r="BF54" s="8"/>
      <c r="BG54" s="38"/>
      <c r="BH54" s="63"/>
      <c r="BI54" s="10"/>
      <c r="BJ54" s="8"/>
      <c r="BK54" s="38"/>
      <c r="BL54" s="63"/>
      <c r="BM54" s="10"/>
      <c r="BN54" s="8"/>
      <c r="BO54" s="38"/>
      <c r="BP54" s="63"/>
      <c r="BQ54" s="10"/>
      <c r="BR54" s="8"/>
      <c r="BS54" s="38"/>
      <c r="BT54" s="63"/>
      <c r="BU54" s="10"/>
      <c r="BV54" s="8"/>
      <c r="BW54" s="38"/>
      <c r="BX54" s="63"/>
      <c r="BY54" s="10"/>
      <c r="BZ54" s="8"/>
      <c r="CA54" s="38"/>
    </row>
    <row r="55" spans="1:79" s="88" customFormat="1">
      <c r="A55" s="69" t="s">
        <v>281</v>
      </c>
      <c r="B55" s="86">
        <f t="shared" si="18"/>
        <v>32727.272727272724</v>
      </c>
      <c r="C55" s="40">
        <f t="shared" si="14"/>
        <v>393860</v>
      </c>
      <c r="D55" s="29">
        <f t="shared" si="15"/>
        <v>0</v>
      </c>
      <c r="E55" s="29">
        <f t="shared" si="22"/>
        <v>0</v>
      </c>
      <c r="F55" s="29">
        <f t="shared" si="19"/>
        <v>0</v>
      </c>
      <c r="G55" s="87">
        <f t="shared" si="20"/>
        <v>0</v>
      </c>
      <c r="H55" s="29">
        <f>R55+Z55+AH55+AP55+AX55+BF55+BN55+BV55</f>
        <v>0</v>
      </c>
      <c r="I55" s="29">
        <f t="shared" si="10"/>
        <v>393860</v>
      </c>
      <c r="J55" s="29">
        <f t="shared" si="23"/>
        <v>32727.272727272724</v>
      </c>
      <c r="K55" s="29">
        <f t="shared" si="21"/>
        <v>0</v>
      </c>
      <c r="L55" s="312"/>
      <c r="M55" s="313"/>
      <c r="N55" s="313"/>
      <c r="O55" s="314"/>
      <c r="P55" s="113"/>
      <c r="Q55" s="380"/>
      <c r="R55" s="30"/>
      <c r="S55" s="40">
        <v>1980</v>
      </c>
      <c r="T55" s="113"/>
      <c r="U55" s="29"/>
      <c r="V55" s="30">
        <f>36000/11*10</f>
        <v>32727.272727272724</v>
      </c>
      <c r="W55" s="40"/>
      <c r="X55" s="113"/>
      <c r="Y55" s="29"/>
      <c r="Z55" s="7"/>
      <c r="AA55" s="40"/>
      <c r="AB55" s="113"/>
      <c r="AC55" s="29"/>
      <c r="AD55" s="7"/>
      <c r="AE55" s="40"/>
      <c r="AF55" s="113"/>
      <c r="AG55" s="29"/>
      <c r="AH55" s="391"/>
      <c r="AI55" s="40">
        <v>391880</v>
      </c>
      <c r="AJ55" s="113"/>
      <c r="AK55" s="29"/>
      <c r="AL55" s="7"/>
      <c r="AM55" s="29"/>
      <c r="AN55" s="113"/>
      <c r="AO55" s="29"/>
      <c r="AP55" s="7"/>
      <c r="AQ55" s="40"/>
      <c r="AR55" s="113"/>
      <c r="AS55" s="29"/>
      <c r="AT55" s="7"/>
      <c r="AU55" s="40"/>
      <c r="AV55" s="382"/>
      <c r="AW55" s="29"/>
      <c r="AX55" s="29"/>
      <c r="AY55" s="40"/>
      <c r="AZ55" s="382"/>
      <c r="BA55" s="29"/>
      <c r="BB55" s="29"/>
      <c r="BC55" s="40"/>
      <c r="BD55" s="113"/>
      <c r="BE55" s="29"/>
      <c r="BF55" s="7"/>
      <c r="BG55" s="40"/>
      <c r="BH55" s="113"/>
      <c r="BI55" s="29"/>
      <c r="BJ55" s="7"/>
      <c r="BK55" s="40"/>
      <c r="BL55" s="113"/>
      <c r="BM55" s="29"/>
      <c r="BN55" s="7"/>
      <c r="BO55" s="40"/>
      <c r="BP55" s="113"/>
      <c r="BQ55" s="29"/>
      <c r="BR55" s="7"/>
      <c r="BS55" s="40"/>
      <c r="BT55" s="113"/>
      <c r="BU55" s="29"/>
      <c r="BV55" s="7"/>
      <c r="BW55" s="40"/>
      <c r="BX55" s="113"/>
      <c r="BY55" s="29"/>
      <c r="BZ55" s="7"/>
      <c r="CA55" s="40"/>
    </row>
    <row r="56" spans="1:79" s="88" customFormat="1">
      <c r="A56" s="69" t="s">
        <v>282</v>
      </c>
      <c r="B56" s="86">
        <f t="shared" si="18"/>
        <v>0</v>
      </c>
      <c r="C56" s="40">
        <f t="shared" si="14"/>
        <v>0</v>
      </c>
      <c r="D56" s="29">
        <f t="shared" si="15"/>
        <v>0</v>
      </c>
      <c r="E56" s="29">
        <f t="shared" si="22"/>
        <v>0</v>
      </c>
      <c r="F56" s="29">
        <f t="shared" si="19"/>
        <v>0</v>
      </c>
      <c r="G56" s="87">
        <f t="shared" si="20"/>
        <v>0</v>
      </c>
      <c r="H56" s="29">
        <f>Z56+AH56+AP56+AX56+BF56+BN56+BV56</f>
        <v>0</v>
      </c>
      <c r="I56" s="29">
        <f t="shared" si="10"/>
        <v>0</v>
      </c>
      <c r="J56" s="29">
        <f t="shared" si="23"/>
        <v>0</v>
      </c>
      <c r="K56" s="29">
        <f t="shared" si="21"/>
        <v>0</v>
      </c>
      <c r="L56" s="315">
        <f>R56</f>
        <v>7000000</v>
      </c>
      <c r="M56" s="313"/>
      <c r="N56" s="313"/>
      <c r="O56" s="314"/>
      <c r="P56" s="113"/>
      <c r="Q56" s="29"/>
      <c r="R56" s="7">
        <v>7000000</v>
      </c>
      <c r="S56" s="40"/>
      <c r="T56" s="113"/>
      <c r="U56" s="29"/>
      <c r="V56" s="7"/>
      <c r="W56" s="40"/>
      <c r="X56" s="113"/>
      <c r="Y56" s="29"/>
      <c r="Z56" s="7"/>
      <c r="AA56" s="40"/>
      <c r="AB56" s="113"/>
      <c r="AC56" s="29"/>
      <c r="AD56" s="7"/>
      <c r="AE56" s="40"/>
      <c r="AF56" s="113"/>
      <c r="AG56" s="29"/>
      <c r="AH56" s="7"/>
      <c r="AI56" s="40"/>
      <c r="AJ56" s="113"/>
      <c r="AK56" s="29"/>
      <c r="AL56" s="7"/>
      <c r="AM56" s="29"/>
      <c r="AN56" s="113"/>
      <c r="AO56" s="29"/>
      <c r="AP56" s="7"/>
      <c r="AQ56" s="40"/>
      <c r="AR56" s="113"/>
      <c r="AS56" s="29"/>
      <c r="AT56" s="7"/>
      <c r="AU56" s="40"/>
      <c r="AV56" s="382"/>
      <c r="AW56" s="29"/>
      <c r="AX56" s="29"/>
      <c r="AY56" s="40"/>
      <c r="AZ56" s="382"/>
      <c r="BA56" s="29"/>
      <c r="BB56" s="29"/>
      <c r="BC56" s="40"/>
      <c r="BD56" s="113"/>
      <c r="BE56" s="29"/>
      <c r="BF56" s="7"/>
      <c r="BG56" s="40"/>
      <c r="BH56" s="113"/>
      <c r="BI56" s="29"/>
      <c r="BJ56" s="7"/>
      <c r="BK56" s="40"/>
      <c r="BL56" s="113"/>
      <c r="BM56" s="29"/>
      <c r="BN56" s="7"/>
      <c r="BO56" s="40"/>
      <c r="BP56" s="113"/>
      <c r="BQ56" s="29"/>
      <c r="BR56" s="7"/>
      <c r="BS56" s="40"/>
      <c r="BT56" s="113"/>
      <c r="BU56" s="29"/>
      <c r="BV56" s="7"/>
      <c r="BW56" s="40"/>
      <c r="BX56" s="113"/>
      <c r="BY56" s="29"/>
      <c r="BZ56" s="7"/>
      <c r="CA56" s="40"/>
    </row>
    <row r="57" spans="1:79">
      <c r="A57" s="65" t="s">
        <v>283</v>
      </c>
      <c r="B57" s="54">
        <f t="shared" si="18"/>
        <v>0</v>
      </c>
      <c r="C57" s="38">
        <f t="shared" si="14"/>
        <v>0</v>
      </c>
      <c r="D57" s="10">
        <f t="shared" si="15"/>
        <v>0</v>
      </c>
      <c r="E57" s="10">
        <f t="shared" si="22"/>
        <v>0</v>
      </c>
      <c r="F57" s="10">
        <f t="shared" si="19"/>
        <v>0</v>
      </c>
      <c r="G57" s="51">
        <f t="shared" si="20"/>
        <v>0</v>
      </c>
      <c r="H57" s="10">
        <f>R57+Z57+AH57+AP57+AX57+BF57+BN57+BV57</f>
        <v>0</v>
      </c>
      <c r="I57" s="10">
        <f t="shared" si="10"/>
        <v>0</v>
      </c>
      <c r="J57" s="10">
        <f t="shared" si="23"/>
        <v>0</v>
      </c>
      <c r="K57" s="10">
        <f t="shared" si="21"/>
        <v>0</v>
      </c>
      <c r="L57" s="309"/>
      <c r="M57" s="310"/>
      <c r="N57" s="310"/>
      <c r="O57" s="311"/>
      <c r="P57" s="63"/>
      <c r="Q57" s="10"/>
      <c r="R57" s="8"/>
      <c r="S57" s="38"/>
      <c r="T57" s="63"/>
      <c r="U57" s="10"/>
      <c r="V57" s="8"/>
      <c r="W57" s="38"/>
      <c r="X57" s="63"/>
      <c r="Y57" s="10"/>
      <c r="Z57" s="8"/>
      <c r="AA57" s="38"/>
      <c r="AB57" s="63"/>
      <c r="AC57" s="10"/>
      <c r="AD57" s="8"/>
      <c r="AE57" s="38"/>
      <c r="AF57" s="63"/>
      <c r="AG57" s="10"/>
      <c r="AH57" s="8"/>
      <c r="AI57" s="38"/>
      <c r="AJ57" s="63"/>
      <c r="AK57" s="10"/>
      <c r="AL57" s="8"/>
      <c r="AM57" s="10"/>
      <c r="AN57" s="63"/>
      <c r="AO57" s="10"/>
      <c r="AP57" s="8"/>
      <c r="AQ57" s="38"/>
      <c r="AR57" s="63"/>
      <c r="AS57" s="10"/>
      <c r="AT57" s="8"/>
      <c r="AU57" s="38"/>
      <c r="AV57" s="383"/>
      <c r="AW57" s="10"/>
      <c r="AX57" s="10"/>
      <c r="AY57" s="38"/>
      <c r="AZ57" s="383"/>
      <c r="BA57" s="10"/>
      <c r="BB57" s="10"/>
      <c r="BC57" s="38"/>
      <c r="BD57" s="63"/>
      <c r="BE57" s="10"/>
      <c r="BF57" s="8"/>
      <c r="BG57" s="38"/>
      <c r="BH57" s="63"/>
      <c r="BI57" s="10"/>
      <c r="BJ57" s="8"/>
      <c r="BK57" s="38"/>
      <c r="BL57" s="63"/>
      <c r="BM57" s="10"/>
      <c r="BN57" s="8"/>
      <c r="BO57" s="38"/>
      <c r="BP57" s="63"/>
      <c r="BQ57" s="10"/>
      <c r="BR57" s="8"/>
      <c r="BS57" s="38"/>
      <c r="BT57" s="63"/>
      <c r="BU57" s="10"/>
      <c r="BV57" s="8"/>
      <c r="BW57" s="38"/>
      <c r="BX57" s="63"/>
      <c r="BY57" s="10"/>
      <c r="BZ57" s="8"/>
      <c r="CA57" s="38"/>
    </row>
    <row r="58" spans="1:79">
      <c r="A58" s="69" t="s">
        <v>284</v>
      </c>
      <c r="B58" s="54">
        <f t="shared" si="18"/>
        <v>0</v>
      </c>
      <c r="C58" s="38">
        <f t="shared" si="14"/>
        <v>0</v>
      </c>
      <c r="D58" s="10">
        <f t="shared" si="15"/>
        <v>0</v>
      </c>
      <c r="E58" s="10">
        <f t="shared" si="22"/>
        <v>0</v>
      </c>
      <c r="F58" s="10">
        <f t="shared" si="19"/>
        <v>0</v>
      </c>
      <c r="G58" s="51">
        <f t="shared" si="20"/>
        <v>0</v>
      </c>
      <c r="H58" s="10">
        <f>R58+Z58+AH58+AP58+AX58+BF58+BN58+BV58</f>
        <v>0</v>
      </c>
      <c r="I58" s="10">
        <f t="shared" si="10"/>
        <v>0</v>
      </c>
      <c r="J58" s="10">
        <f t="shared" si="23"/>
        <v>0</v>
      </c>
      <c r="K58" s="10">
        <f t="shared" si="21"/>
        <v>0</v>
      </c>
      <c r="L58" s="309"/>
      <c r="M58" s="310"/>
      <c r="N58" s="310"/>
      <c r="O58" s="311"/>
      <c r="P58" s="63"/>
      <c r="Q58" s="10"/>
      <c r="R58" s="8"/>
      <c r="S58" s="38"/>
      <c r="T58" s="63"/>
      <c r="U58" s="10"/>
      <c r="V58" s="8"/>
      <c r="W58" s="38"/>
      <c r="X58" s="63"/>
      <c r="Y58" s="10"/>
      <c r="Z58" s="8"/>
      <c r="AA58" s="38"/>
      <c r="AB58" s="63"/>
      <c r="AC58" s="10"/>
      <c r="AD58" s="8"/>
      <c r="AE58" s="38"/>
      <c r="AF58" s="63"/>
      <c r="AG58" s="10"/>
      <c r="AH58" s="8"/>
      <c r="AI58" s="38"/>
      <c r="AJ58" s="63"/>
      <c r="AK58" s="10"/>
      <c r="AL58" s="8"/>
      <c r="AM58" s="10"/>
      <c r="AN58" s="63"/>
      <c r="AO58" s="10"/>
      <c r="AP58" s="8"/>
      <c r="AQ58" s="38"/>
      <c r="AR58" s="63"/>
      <c r="AS58" s="10"/>
      <c r="AT58" s="8"/>
      <c r="AU58" s="38"/>
      <c r="AV58" s="383"/>
      <c r="AW58" s="10"/>
      <c r="AX58" s="10"/>
      <c r="AY58" s="38"/>
      <c r="AZ58" s="383"/>
      <c r="BA58" s="10"/>
      <c r="BB58" s="10"/>
      <c r="BC58" s="38"/>
      <c r="BD58" s="63"/>
      <c r="BE58" s="10"/>
      <c r="BF58" s="8"/>
      <c r="BG58" s="38"/>
      <c r="BH58" s="63"/>
      <c r="BI58" s="10"/>
      <c r="BJ58" s="8"/>
      <c r="BK58" s="38"/>
      <c r="BL58" s="63"/>
      <c r="BM58" s="10"/>
      <c r="BN58" s="8"/>
      <c r="BO58" s="38"/>
      <c r="BP58" s="63"/>
      <c r="BQ58" s="10"/>
      <c r="BR58" s="8"/>
      <c r="BS58" s="38"/>
      <c r="BT58" s="63"/>
      <c r="BU58" s="10"/>
      <c r="BV58" s="8"/>
      <c r="BW58" s="38"/>
      <c r="BX58" s="63"/>
      <c r="BY58" s="10"/>
      <c r="BZ58" s="8"/>
      <c r="CA58" s="38"/>
    </row>
    <row r="59" spans="1:79">
      <c r="A59" s="69" t="s">
        <v>285</v>
      </c>
      <c r="B59" s="54">
        <f t="shared" si="18"/>
        <v>0</v>
      </c>
      <c r="C59" s="38">
        <f t="shared" si="14"/>
        <v>0</v>
      </c>
      <c r="D59" s="10">
        <f t="shared" si="15"/>
        <v>0</v>
      </c>
      <c r="E59" s="10">
        <f t="shared" si="22"/>
        <v>0</v>
      </c>
      <c r="F59" s="10">
        <f t="shared" si="19"/>
        <v>0</v>
      </c>
      <c r="G59" s="51">
        <f t="shared" si="20"/>
        <v>0</v>
      </c>
      <c r="H59" s="10">
        <f>R59+Z59+AH59+AP59+AX59+BF59+BN59+BV59</f>
        <v>0</v>
      </c>
      <c r="I59" s="10">
        <f t="shared" si="10"/>
        <v>0</v>
      </c>
      <c r="J59" s="10">
        <f t="shared" si="23"/>
        <v>0</v>
      </c>
      <c r="K59" s="10">
        <f t="shared" si="21"/>
        <v>0</v>
      </c>
      <c r="L59" s="309"/>
      <c r="M59" s="310"/>
      <c r="N59" s="310"/>
      <c r="O59" s="311"/>
      <c r="P59" s="63"/>
      <c r="Q59" s="10"/>
      <c r="R59" s="8"/>
      <c r="S59" s="38"/>
      <c r="T59" s="63"/>
      <c r="U59" s="10"/>
      <c r="V59" s="8"/>
      <c r="W59" s="38"/>
      <c r="X59" s="63"/>
      <c r="Y59" s="10"/>
      <c r="Z59" s="8"/>
      <c r="AA59" s="38"/>
      <c r="AB59" s="63"/>
      <c r="AC59" s="10"/>
      <c r="AD59" s="8"/>
      <c r="AE59" s="38"/>
      <c r="AF59" s="63"/>
      <c r="AG59" s="10"/>
      <c r="AH59" s="8"/>
      <c r="AI59" s="38"/>
      <c r="AJ59" s="63"/>
      <c r="AK59" s="10"/>
      <c r="AL59" s="8"/>
      <c r="AM59" s="10"/>
      <c r="AN59" s="63"/>
      <c r="AO59" s="10"/>
      <c r="AP59" s="8"/>
      <c r="AQ59" s="38"/>
      <c r="AR59" s="63"/>
      <c r="AS59" s="10"/>
      <c r="AT59" s="8"/>
      <c r="AU59" s="38"/>
      <c r="AV59" s="383"/>
      <c r="AW59" s="10"/>
      <c r="AX59" s="10"/>
      <c r="AY59" s="38"/>
      <c r="AZ59" s="383"/>
      <c r="BA59" s="10"/>
      <c r="BB59" s="10"/>
      <c r="BC59" s="38"/>
      <c r="BD59" s="63"/>
      <c r="BE59" s="10"/>
      <c r="BF59" s="8"/>
      <c r="BG59" s="38"/>
      <c r="BH59" s="63"/>
      <c r="BI59" s="10"/>
      <c r="BJ59" s="8"/>
      <c r="BK59" s="38"/>
      <c r="BL59" s="63"/>
      <c r="BM59" s="10"/>
      <c r="BN59" s="8"/>
      <c r="BO59" s="38"/>
      <c r="BP59" s="63"/>
      <c r="BQ59" s="10"/>
      <c r="BR59" s="8"/>
      <c r="BS59" s="38"/>
      <c r="BT59" s="63"/>
      <c r="BU59" s="10"/>
      <c r="BV59" s="8"/>
      <c r="BW59" s="38"/>
      <c r="BX59" s="63"/>
      <c r="BY59" s="10"/>
      <c r="BZ59" s="8"/>
      <c r="CA59" s="38"/>
    </row>
    <row r="60" spans="1:79" s="88" customFormat="1">
      <c r="A60" s="69" t="s">
        <v>286</v>
      </c>
      <c r="B60" s="86">
        <f t="shared" si="18"/>
        <v>0</v>
      </c>
      <c r="C60" s="40">
        <f t="shared" si="14"/>
        <v>0</v>
      </c>
      <c r="D60" s="29">
        <f t="shared" si="15"/>
        <v>0</v>
      </c>
      <c r="E60" s="29">
        <f t="shared" si="22"/>
        <v>0</v>
      </c>
      <c r="F60" s="29">
        <f t="shared" si="19"/>
        <v>0</v>
      </c>
      <c r="G60" s="87">
        <f t="shared" si="20"/>
        <v>0</v>
      </c>
      <c r="H60" s="29">
        <f>R60+Z60+AH60+AP60+AX60+BF60+BN60+BV60</f>
        <v>0</v>
      </c>
      <c r="I60" s="29">
        <f t="shared" si="10"/>
        <v>0</v>
      </c>
      <c r="J60" s="29">
        <f t="shared" si="23"/>
        <v>0</v>
      </c>
      <c r="K60" s="29">
        <f t="shared" si="21"/>
        <v>0</v>
      </c>
      <c r="L60" s="312"/>
      <c r="M60" s="313"/>
      <c r="N60" s="313"/>
      <c r="O60" s="314"/>
      <c r="P60" s="113"/>
      <c r="Q60" s="29"/>
      <c r="R60" s="7"/>
      <c r="S60" s="381"/>
      <c r="T60" s="113"/>
      <c r="U60" s="29"/>
      <c r="V60" s="7"/>
      <c r="W60" s="40"/>
      <c r="X60" s="113"/>
      <c r="Y60" s="29"/>
      <c r="Z60" s="7"/>
      <c r="AA60" s="40"/>
      <c r="AB60" s="113"/>
      <c r="AC60" s="29"/>
      <c r="AD60" s="7"/>
      <c r="AE60" s="40"/>
      <c r="AF60" s="113"/>
      <c r="AG60" s="29"/>
      <c r="AH60" s="7"/>
      <c r="AI60" s="40"/>
      <c r="AJ60" s="113"/>
      <c r="AK60" s="29"/>
      <c r="AL60" s="7"/>
      <c r="AM60" s="29"/>
      <c r="AN60" s="113"/>
      <c r="AO60" s="29"/>
      <c r="AP60" s="7"/>
      <c r="AQ60" s="40"/>
      <c r="AR60" s="113"/>
      <c r="AS60" s="29"/>
      <c r="AT60" s="7"/>
      <c r="AU60" s="40"/>
      <c r="AV60" s="382"/>
      <c r="AW60" s="29"/>
      <c r="AX60" s="29"/>
      <c r="AY60" s="40"/>
      <c r="AZ60" s="382"/>
      <c r="BA60" s="29"/>
      <c r="BB60" s="29"/>
      <c r="BC60" s="40"/>
      <c r="BD60" s="113"/>
      <c r="BE60" s="29"/>
      <c r="BF60" s="7"/>
      <c r="BG60" s="40"/>
      <c r="BH60" s="113"/>
      <c r="BI60" s="29"/>
      <c r="BJ60" s="7"/>
      <c r="BK60" s="40"/>
      <c r="BL60" s="113"/>
      <c r="BM60" s="29"/>
      <c r="BN60" s="7"/>
      <c r="BO60" s="40"/>
      <c r="BP60" s="113"/>
      <c r="BQ60" s="29"/>
      <c r="BR60" s="7"/>
      <c r="BS60" s="40"/>
      <c r="BT60" s="113"/>
      <c r="BU60" s="29"/>
      <c r="BV60" s="7"/>
      <c r="BW60" s="397"/>
      <c r="BX60" s="113"/>
      <c r="BY60" s="29"/>
      <c r="BZ60" s="7"/>
      <c r="CA60" s="40"/>
    </row>
    <row r="61" spans="1:79" s="88" customFormat="1">
      <c r="A61" s="69" t="s">
        <v>287</v>
      </c>
      <c r="B61" s="86">
        <f t="shared" si="18"/>
        <v>0</v>
      </c>
      <c r="C61" s="40">
        <f t="shared" si="14"/>
        <v>110200</v>
      </c>
      <c r="D61" s="29">
        <f t="shared" si="15"/>
        <v>0</v>
      </c>
      <c r="E61" s="29">
        <f t="shared" si="22"/>
        <v>110200</v>
      </c>
      <c r="F61" s="29">
        <f t="shared" si="19"/>
        <v>0</v>
      </c>
      <c r="G61" s="87">
        <f t="shared" si="20"/>
        <v>0</v>
      </c>
      <c r="H61" s="29">
        <f>R61+Z61+AH61+AP61+AX61+BF61+BN61+BV61</f>
        <v>0</v>
      </c>
      <c r="I61" s="29">
        <f t="shared" si="10"/>
        <v>0</v>
      </c>
      <c r="J61" s="29">
        <f t="shared" si="23"/>
        <v>0</v>
      </c>
      <c r="K61" s="29">
        <f t="shared" si="21"/>
        <v>0</v>
      </c>
      <c r="L61" s="312"/>
      <c r="M61" s="313"/>
      <c r="N61" s="313"/>
      <c r="O61" s="314"/>
      <c r="P61" s="113"/>
      <c r="Q61" s="29">
        <v>110200</v>
      </c>
      <c r="R61" s="7"/>
      <c r="S61" s="40"/>
      <c r="T61" s="113"/>
      <c r="U61" s="29"/>
      <c r="V61" s="7"/>
      <c r="W61" s="40"/>
      <c r="X61" s="113"/>
      <c r="Y61" s="29"/>
      <c r="Z61" s="7"/>
      <c r="AA61" s="40"/>
      <c r="AB61" s="113"/>
      <c r="AC61" s="29"/>
      <c r="AD61" s="7"/>
      <c r="AE61" s="40"/>
      <c r="AF61" s="113"/>
      <c r="AG61" s="29"/>
      <c r="AH61" s="7"/>
      <c r="AI61" s="40"/>
      <c r="AJ61" s="113"/>
      <c r="AK61" s="29"/>
      <c r="AL61" s="7"/>
      <c r="AM61" s="29"/>
      <c r="AN61" s="113"/>
      <c r="AO61" s="29"/>
      <c r="AP61" s="7"/>
      <c r="AQ61" s="40"/>
      <c r="AR61" s="113"/>
      <c r="AS61" s="29"/>
      <c r="AT61" s="7"/>
      <c r="AU61" s="40"/>
      <c r="AV61" s="382"/>
      <c r="AW61" s="29"/>
      <c r="AX61" s="29"/>
      <c r="AY61" s="40"/>
      <c r="AZ61" s="382"/>
      <c r="BA61" s="29"/>
      <c r="BB61" s="29"/>
      <c r="BC61" s="40"/>
      <c r="BD61" s="113"/>
      <c r="BE61" s="29"/>
      <c r="BF61" s="7"/>
      <c r="BG61" s="40"/>
      <c r="BH61" s="113"/>
      <c r="BI61" s="29"/>
      <c r="BJ61" s="7"/>
      <c r="BK61" s="40"/>
      <c r="BL61" s="113"/>
      <c r="BM61" s="29"/>
      <c r="BN61" s="7"/>
      <c r="BO61" s="40"/>
      <c r="BP61" s="113"/>
      <c r="BQ61" s="29"/>
      <c r="BR61" s="7"/>
      <c r="BS61" s="40"/>
      <c r="BT61" s="113"/>
      <c r="BU61" s="29"/>
      <c r="BV61" s="7"/>
      <c r="BW61" s="40"/>
      <c r="BX61" s="113"/>
      <c r="BY61" s="29"/>
      <c r="BZ61" s="7"/>
      <c r="CA61" s="40"/>
    </row>
    <row r="62" spans="1:79" s="88" customFormat="1">
      <c r="A62" s="69" t="s">
        <v>288</v>
      </c>
      <c r="B62" s="86">
        <f t="shared" si="18"/>
        <v>0</v>
      </c>
      <c r="C62" s="40"/>
      <c r="D62" s="29"/>
      <c r="E62" s="29">
        <f t="shared" si="22"/>
        <v>0</v>
      </c>
      <c r="F62" s="29">
        <f t="shared" si="19"/>
        <v>0</v>
      </c>
      <c r="G62" s="87">
        <f t="shared" si="20"/>
        <v>0</v>
      </c>
      <c r="H62" s="29"/>
      <c r="I62" s="29"/>
      <c r="J62" s="29">
        <f t="shared" si="23"/>
        <v>0</v>
      </c>
      <c r="K62" s="29">
        <f t="shared" si="21"/>
        <v>0</v>
      </c>
      <c r="L62" s="318">
        <f>SUM(P62+R62+X62+Z62+AF62)</f>
        <v>84909.090909090912</v>
      </c>
      <c r="M62" s="319">
        <f>AA62</f>
        <v>5454545.4545454541</v>
      </c>
      <c r="N62" s="325"/>
      <c r="O62" s="326"/>
      <c r="P62" s="113">
        <v>1500</v>
      </c>
      <c r="Q62" s="29"/>
      <c r="R62" s="7">
        <v>35000</v>
      </c>
      <c r="S62" s="40"/>
      <c r="T62" s="113"/>
      <c r="U62" s="29"/>
      <c r="V62" s="7"/>
      <c r="W62" s="40"/>
      <c r="X62" s="113">
        <f>(45000*(10/11))</f>
        <v>40909.090909090904</v>
      </c>
      <c r="Y62" s="29"/>
      <c r="Z62" s="7"/>
      <c r="AA62" s="40">
        <f>(6000000)*(10/11)</f>
        <v>5454545.4545454541</v>
      </c>
      <c r="AB62" s="113"/>
      <c r="AC62" s="29"/>
      <c r="AD62" s="7"/>
      <c r="AE62" s="40"/>
      <c r="AF62" s="113">
        <v>7500</v>
      </c>
      <c r="AG62" s="29"/>
      <c r="AH62" s="7"/>
      <c r="AI62" s="40"/>
      <c r="AJ62" s="113"/>
      <c r="AK62" s="29"/>
      <c r="AL62" s="7"/>
      <c r="AM62" s="29"/>
      <c r="AN62" s="113"/>
      <c r="AO62" s="29"/>
      <c r="AP62" s="7"/>
      <c r="AQ62" s="40"/>
      <c r="AR62" s="113"/>
      <c r="AS62" s="29"/>
      <c r="AT62" s="7"/>
      <c r="AU62" s="40"/>
      <c r="AV62" s="382"/>
      <c r="AW62" s="29"/>
      <c r="AX62" s="29"/>
      <c r="AY62" s="40"/>
      <c r="AZ62" s="382"/>
      <c r="BA62" s="29"/>
      <c r="BB62" s="29"/>
      <c r="BC62" s="40"/>
      <c r="BD62" s="113"/>
      <c r="BE62" s="29"/>
      <c r="BF62" s="7"/>
      <c r="BG62" s="40"/>
      <c r="BH62" s="113"/>
      <c r="BI62" s="29"/>
      <c r="BJ62" s="7"/>
      <c r="BK62" s="40"/>
      <c r="BL62" s="113"/>
      <c r="BM62" s="29"/>
      <c r="BN62" s="7"/>
      <c r="BO62" s="40"/>
      <c r="BP62" s="113"/>
      <c r="BQ62" s="29"/>
      <c r="BR62" s="7"/>
      <c r="BS62" s="40"/>
      <c r="BT62" s="113"/>
      <c r="BU62" s="29"/>
      <c r="BV62" s="7"/>
      <c r="BW62" s="40"/>
      <c r="BX62" s="113"/>
      <c r="BY62" s="29"/>
      <c r="BZ62" s="7"/>
      <c r="CA62" s="40"/>
    </row>
    <row r="63" spans="1:79" s="88" customFormat="1">
      <c r="A63" s="69" t="s">
        <v>289</v>
      </c>
      <c r="B63" s="86">
        <f t="shared" si="18"/>
        <v>250000</v>
      </c>
      <c r="C63" s="40">
        <f t="shared" ref="C63:C94" si="24">E63+G63+I63+K63+M63+O63</f>
        <v>0</v>
      </c>
      <c r="D63" s="29">
        <f t="shared" ref="D63:D94" si="25">P63+X63+AF63+AN63+AV63+BD63+BL63+BT63</f>
        <v>100000</v>
      </c>
      <c r="E63" s="29">
        <f t="shared" si="22"/>
        <v>0</v>
      </c>
      <c r="F63" s="29">
        <f t="shared" si="19"/>
        <v>0</v>
      </c>
      <c r="G63" s="87">
        <f t="shared" si="20"/>
        <v>0</v>
      </c>
      <c r="H63" s="29">
        <f t="shared" ref="H63:H71" si="26">R63+Z63+AH63+AP63+AX63+BF63+BN63+BV63</f>
        <v>150000</v>
      </c>
      <c r="I63" s="29">
        <f t="shared" ref="I63:I71" si="27">S63+AA63+AI63+AQ63+AY63+BG63+BO63+BW63</f>
        <v>0</v>
      </c>
      <c r="J63" s="29">
        <f t="shared" si="23"/>
        <v>0</v>
      </c>
      <c r="K63" s="29">
        <f t="shared" si="21"/>
        <v>0</v>
      </c>
      <c r="L63" s="315"/>
      <c r="M63" s="316"/>
      <c r="N63" s="316"/>
      <c r="O63" s="317"/>
      <c r="P63" s="113">
        <f>10000*10</f>
        <v>100000</v>
      </c>
      <c r="Q63" s="29"/>
      <c r="R63" s="7">
        <f>10000*10</f>
        <v>100000</v>
      </c>
      <c r="S63" s="40"/>
      <c r="T63" s="113"/>
      <c r="U63" s="29"/>
      <c r="V63" s="7"/>
      <c r="W63" s="40"/>
      <c r="X63" s="113"/>
      <c r="Y63" s="29"/>
      <c r="Z63" s="7">
        <f>5000*10</f>
        <v>50000</v>
      </c>
      <c r="AA63" s="40"/>
      <c r="AB63" s="113"/>
      <c r="AC63" s="29"/>
      <c r="AD63" s="7"/>
      <c r="AE63" s="40"/>
      <c r="AF63" s="113"/>
      <c r="AG63" s="29"/>
      <c r="AH63" s="7"/>
      <c r="AI63" s="40"/>
      <c r="AJ63" s="113"/>
      <c r="AK63" s="29"/>
      <c r="AL63" s="7"/>
      <c r="AM63" s="29"/>
      <c r="AN63" s="113"/>
      <c r="AO63" s="29"/>
      <c r="AP63" s="7"/>
      <c r="AQ63" s="40"/>
      <c r="AR63" s="113"/>
      <c r="AS63" s="29"/>
      <c r="AT63" s="7"/>
      <c r="AU63" s="40"/>
      <c r="AV63" s="382"/>
      <c r="AW63" s="29"/>
      <c r="AX63" s="29"/>
      <c r="AY63" s="40"/>
      <c r="AZ63" s="382"/>
      <c r="BA63" s="29"/>
      <c r="BB63" s="29"/>
      <c r="BC63" s="40"/>
      <c r="BD63" s="113"/>
      <c r="BE63" s="29"/>
      <c r="BF63" s="7"/>
      <c r="BG63" s="40"/>
      <c r="BH63" s="113"/>
      <c r="BI63" s="29"/>
      <c r="BJ63" s="7"/>
      <c r="BK63" s="40"/>
      <c r="BL63" s="113"/>
      <c r="BM63" s="29"/>
      <c r="BN63" s="7"/>
      <c r="BO63" s="40"/>
      <c r="BP63" s="113"/>
      <c r="BQ63" s="29"/>
      <c r="BR63" s="7"/>
      <c r="BS63" s="40"/>
      <c r="BT63" s="113"/>
      <c r="BU63" s="29"/>
      <c r="BV63" s="7"/>
      <c r="BW63" s="40"/>
      <c r="BX63" s="113"/>
      <c r="BY63" s="29"/>
      <c r="BZ63" s="7"/>
      <c r="CA63" s="40"/>
    </row>
    <row r="64" spans="1:79">
      <c r="A64" s="65" t="s">
        <v>290</v>
      </c>
      <c r="B64" s="54">
        <f t="shared" si="18"/>
        <v>0</v>
      </c>
      <c r="C64" s="38">
        <f t="shared" si="24"/>
        <v>0</v>
      </c>
      <c r="D64" s="10">
        <f t="shared" si="25"/>
        <v>0</v>
      </c>
      <c r="E64" s="10">
        <f t="shared" si="22"/>
        <v>0</v>
      </c>
      <c r="F64" s="10">
        <f t="shared" si="19"/>
        <v>0</v>
      </c>
      <c r="G64" s="51">
        <f t="shared" si="20"/>
        <v>0</v>
      </c>
      <c r="H64" s="10">
        <f t="shared" si="26"/>
        <v>0</v>
      </c>
      <c r="I64" s="10">
        <f t="shared" si="27"/>
        <v>0</v>
      </c>
      <c r="J64" s="10">
        <f t="shared" si="23"/>
        <v>0</v>
      </c>
      <c r="K64" s="10">
        <f t="shared" si="21"/>
        <v>0</v>
      </c>
      <c r="L64" s="309"/>
      <c r="M64" s="310"/>
      <c r="N64" s="310"/>
      <c r="O64" s="311"/>
      <c r="P64" s="63"/>
      <c r="Q64" s="10"/>
      <c r="R64" s="8"/>
      <c r="S64" s="38"/>
      <c r="T64" s="63"/>
      <c r="U64" s="10"/>
      <c r="V64" s="8"/>
      <c r="W64" s="38"/>
      <c r="X64" s="63"/>
      <c r="Y64" s="10"/>
      <c r="Z64" s="8"/>
      <c r="AA64" s="38"/>
      <c r="AB64" s="63"/>
      <c r="AC64" s="10"/>
      <c r="AD64" s="8"/>
      <c r="AE64" s="38"/>
      <c r="AF64" s="63"/>
      <c r="AG64" s="10"/>
      <c r="AH64" s="8"/>
      <c r="AI64" s="38"/>
      <c r="AJ64" s="63"/>
      <c r="AK64" s="10"/>
      <c r="AL64" s="8"/>
      <c r="AM64" s="10"/>
      <c r="AN64" s="63"/>
      <c r="AO64" s="10"/>
      <c r="AP64" s="8"/>
      <c r="AQ64" s="38"/>
      <c r="AR64" s="63"/>
      <c r="AS64" s="10"/>
      <c r="AT64" s="8"/>
      <c r="AU64" s="38"/>
      <c r="AV64" s="383"/>
      <c r="AW64" s="10"/>
      <c r="AX64" s="10"/>
      <c r="AY64" s="38"/>
      <c r="AZ64" s="383"/>
      <c r="BA64" s="10"/>
      <c r="BB64" s="10"/>
      <c r="BC64" s="38"/>
      <c r="BD64" s="63"/>
      <c r="BE64" s="10"/>
      <c r="BF64" s="8"/>
      <c r="BG64" s="38"/>
      <c r="BH64" s="63"/>
      <c r="BI64" s="10"/>
      <c r="BJ64" s="8"/>
      <c r="BK64" s="38"/>
      <c r="BL64" s="63"/>
      <c r="BM64" s="10"/>
      <c r="BN64" s="8"/>
      <c r="BO64" s="38"/>
      <c r="BP64" s="63"/>
      <c r="BQ64" s="10"/>
      <c r="BR64" s="8"/>
      <c r="BS64" s="38"/>
      <c r="BT64" s="63"/>
      <c r="BU64" s="10"/>
      <c r="BV64" s="8"/>
      <c r="BW64" s="38"/>
      <c r="BX64" s="63"/>
      <c r="BY64" s="10"/>
      <c r="BZ64" s="8"/>
      <c r="CA64" s="38"/>
    </row>
    <row r="65" spans="1:79">
      <c r="A65" s="65" t="s">
        <v>291</v>
      </c>
      <c r="B65" s="54">
        <f t="shared" si="18"/>
        <v>800000</v>
      </c>
      <c r="C65" s="38">
        <f t="shared" si="24"/>
        <v>0</v>
      </c>
      <c r="D65" s="10">
        <f t="shared" si="25"/>
        <v>0</v>
      </c>
      <c r="E65" s="10">
        <f t="shared" si="22"/>
        <v>0</v>
      </c>
      <c r="F65" s="10">
        <f t="shared" si="19"/>
        <v>0</v>
      </c>
      <c r="G65" s="51">
        <f t="shared" si="20"/>
        <v>0</v>
      </c>
      <c r="H65" s="10">
        <f t="shared" si="26"/>
        <v>800000</v>
      </c>
      <c r="I65" s="10">
        <f t="shared" si="27"/>
        <v>0</v>
      </c>
      <c r="J65" s="10">
        <f t="shared" si="23"/>
        <v>0</v>
      </c>
      <c r="K65" s="10">
        <f t="shared" si="21"/>
        <v>0</v>
      </c>
      <c r="L65" s="309"/>
      <c r="M65" s="310"/>
      <c r="N65" s="310"/>
      <c r="O65" s="311"/>
      <c r="P65" s="63"/>
      <c r="Q65" s="10"/>
      <c r="R65" s="8"/>
      <c r="S65" s="38"/>
      <c r="T65" s="63"/>
      <c r="U65" s="10"/>
      <c r="V65" s="8"/>
      <c r="W65" s="38"/>
      <c r="X65" s="63"/>
      <c r="Y65" s="10"/>
      <c r="Z65" s="8"/>
      <c r="AA65" s="38"/>
      <c r="AB65" s="63"/>
      <c r="AC65" s="10"/>
      <c r="AD65" s="8"/>
      <c r="AE65" s="38"/>
      <c r="AF65" s="63"/>
      <c r="AG65" s="10"/>
      <c r="AH65" s="8"/>
      <c r="AI65" s="38"/>
      <c r="AJ65" s="63"/>
      <c r="AK65" s="10"/>
      <c r="AL65" s="8"/>
      <c r="AM65" s="10"/>
      <c r="AN65" s="63"/>
      <c r="AO65" s="10"/>
      <c r="AP65" s="8"/>
      <c r="AQ65" s="38"/>
      <c r="AR65" s="63"/>
      <c r="AS65" s="10"/>
      <c r="AT65" s="8"/>
      <c r="AU65" s="38"/>
      <c r="AV65" s="383"/>
      <c r="AW65" s="10"/>
      <c r="AX65" s="10"/>
      <c r="AY65" s="38"/>
      <c r="AZ65" s="383"/>
      <c r="BA65" s="10"/>
      <c r="BB65" s="10"/>
      <c r="BC65" s="38"/>
      <c r="BD65" s="63"/>
      <c r="BE65" s="10"/>
      <c r="BF65" s="8"/>
      <c r="BG65" s="38"/>
      <c r="BH65" s="63"/>
      <c r="BI65" s="10"/>
      <c r="BJ65" s="8"/>
      <c r="BK65" s="38"/>
      <c r="BL65" s="63"/>
      <c r="BM65" s="10"/>
      <c r="BN65" s="8"/>
      <c r="BO65" s="38"/>
      <c r="BP65" s="63"/>
      <c r="BQ65" s="10"/>
      <c r="BR65" s="8"/>
      <c r="BS65" s="38"/>
      <c r="BT65" s="63"/>
      <c r="BU65" s="10"/>
      <c r="BV65" s="8">
        <v>800000</v>
      </c>
      <c r="BW65" s="38"/>
      <c r="BX65" s="63"/>
      <c r="BY65" s="10"/>
      <c r="BZ65" s="8"/>
      <c r="CA65" s="38"/>
    </row>
    <row r="66" spans="1:79">
      <c r="A66" s="65" t="s">
        <v>292</v>
      </c>
      <c r="B66" s="54">
        <f t="shared" si="18"/>
        <v>100000</v>
      </c>
      <c r="C66" s="38">
        <f t="shared" si="24"/>
        <v>0</v>
      </c>
      <c r="D66" s="10">
        <f t="shared" si="25"/>
        <v>0</v>
      </c>
      <c r="E66" s="10">
        <f t="shared" si="22"/>
        <v>0</v>
      </c>
      <c r="F66" s="10">
        <f t="shared" si="19"/>
        <v>0</v>
      </c>
      <c r="G66" s="51">
        <f t="shared" si="20"/>
        <v>0</v>
      </c>
      <c r="H66" s="10">
        <f t="shared" si="26"/>
        <v>100000</v>
      </c>
      <c r="I66" s="10">
        <f t="shared" si="27"/>
        <v>0</v>
      </c>
      <c r="J66" s="10">
        <f t="shared" si="23"/>
        <v>0</v>
      </c>
      <c r="K66" s="10">
        <f t="shared" si="21"/>
        <v>0</v>
      </c>
      <c r="L66" s="309"/>
      <c r="M66" s="310"/>
      <c r="N66" s="310"/>
      <c r="O66" s="311"/>
      <c r="P66" s="63"/>
      <c r="Q66" s="10"/>
      <c r="R66" s="8">
        <f>10000*10</f>
        <v>100000</v>
      </c>
      <c r="S66" s="38"/>
      <c r="T66" s="63"/>
      <c r="U66" s="10"/>
      <c r="V66" s="8"/>
      <c r="W66" s="38"/>
      <c r="X66" s="63"/>
      <c r="Y66" s="10"/>
      <c r="Z66" s="8"/>
      <c r="AA66" s="38"/>
      <c r="AB66" s="63"/>
      <c r="AC66" s="10"/>
      <c r="AD66" s="8"/>
      <c r="AE66" s="38"/>
      <c r="AF66" s="63"/>
      <c r="AG66" s="10"/>
      <c r="AH66" s="8"/>
      <c r="AI66" s="38"/>
      <c r="AJ66" s="63"/>
      <c r="AK66" s="10"/>
      <c r="AL66" s="8"/>
      <c r="AM66" s="10"/>
      <c r="AN66" s="63"/>
      <c r="AO66" s="10"/>
      <c r="AP66" s="8"/>
      <c r="AQ66" s="38"/>
      <c r="AR66" s="63"/>
      <c r="AS66" s="10"/>
      <c r="AT66" s="8"/>
      <c r="AU66" s="38"/>
      <c r="AV66" s="383"/>
      <c r="AW66" s="10"/>
      <c r="AX66" s="10"/>
      <c r="AY66" s="38"/>
      <c r="AZ66" s="383"/>
      <c r="BA66" s="10"/>
      <c r="BB66" s="10"/>
      <c r="BC66" s="38"/>
      <c r="BD66" s="63"/>
      <c r="BE66" s="10"/>
      <c r="BF66" s="8"/>
      <c r="BG66" s="38"/>
      <c r="BH66" s="63"/>
      <c r="BI66" s="10"/>
      <c r="BJ66" s="8"/>
      <c r="BK66" s="38"/>
      <c r="BL66" s="63"/>
      <c r="BM66" s="10"/>
      <c r="BN66" s="8"/>
      <c r="BO66" s="38"/>
      <c r="BP66" s="63"/>
      <c r="BQ66" s="10"/>
      <c r="BR66" s="8"/>
      <c r="BS66" s="38"/>
      <c r="BT66" s="63"/>
      <c r="BU66" s="10"/>
      <c r="BV66" s="8"/>
      <c r="BW66" s="38"/>
      <c r="BX66" s="63"/>
      <c r="BY66" s="10"/>
      <c r="BZ66" s="8"/>
      <c r="CA66" s="38"/>
    </row>
    <row r="67" spans="1:79">
      <c r="A67" s="65" t="s">
        <v>293</v>
      </c>
      <c r="B67" s="54">
        <f t="shared" si="18"/>
        <v>0</v>
      </c>
      <c r="C67" s="38">
        <f t="shared" si="24"/>
        <v>0</v>
      </c>
      <c r="D67" s="10">
        <f t="shared" si="25"/>
        <v>0</v>
      </c>
      <c r="E67" s="10">
        <f t="shared" si="22"/>
        <v>0</v>
      </c>
      <c r="F67" s="10">
        <f t="shared" si="19"/>
        <v>0</v>
      </c>
      <c r="G67" s="51">
        <f t="shared" si="20"/>
        <v>0</v>
      </c>
      <c r="H67" s="10">
        <f t="shared" si="26"/>
        <v>0</v>
      </c>
      <c r="I67" s="10">
        <f t="shared" si="27"/>
        <v>0</v>
      </c>
      <c r="J67" s="10">
        <f t="shared" si="23"/>
        <v>0</v>
      </c>
      <c r="K67" s="10">
        <f t="shared" si="21"/>
        <v>0</v>
      </c>
      <c r="L67" s="309"/>
      <c r="M67" s="310"/>
      <c r="N67" s="310"/>
      <c r="O67" s="311"/>
      <c r="P67" s="63"/>
      <c r="Q67" s="10"/>
      <c r="R67" s="8"/>
      <c r="S67" s="38"/>
      <c r="T67" s="63"/>
      <c r="U67" s="10"/>
      <c r="V67" s="8"/>
      <c r="W67" s="38"/>
      <c r="X67" s="63"/>
      <c r="Y67" s="10"/>
      <c r="Z67" s="8"/>
      <c r="AA67" s="38"/>
      <c r="AB67" s="63"/>
      <c r="AC67" s="10"/>
      <c r="AD67" s="8"/>
      <c r="AE67" s="38"/>
      <c r="AF67" s="63"/>
      <c r="AG67" s="10"/>
      <c r="AH67" s="8"/>
      <c r="AI67" s="38"/>
      <c r="AJ67" s="63"/>
      <c r="AK67" s="10"/>
      <c r="AL67" s="8"/>
      <c r="AM67" s="10"/>
      <c r="AN67" s="63"/>
      <c r="AO67" s="10"/>
      <c r="AP67" s="8"/>
      <c r="AQ67" s="38"/>
      <c r="AR67" s="63"/>
      <c r="AS67" s="10"/>
      <c r="AT67" s="8"/>
      <c r="AU67" s="38"/>
      <c r="AV67" s="383"/>
      <c r="AW67" s="10"/>
      <c r="AX67" s="10"/>
      <c r="AY67" s="38"/>
      <c r="AZ67" s="383"/>
      <c r="BA67" s="10"/>
      <c r="BB67" s="10"/>
      <c r="BC67" s="38"/>
      <c r="BD67" s="63"/>
      <c r="BE67" s="10"/>
      <c r="BF67" s="8"/>
      <c r="BG67" s="38"/>
      <c r="BH67" s="63"/>
      <c r="BI67" s="10"/>
      <c r="BJ67" s="8"/>
      <c r="BK67" s="38"/>
      <c r="BL67" s="63"/>
      <c r="BM67" s="10"/>
      <c r="BN67" s="8"/>
      <c r="BO67" s="38"/>
      <c r="BP67" s="63"/>
      <c r="BQ67" s="10"/>
      <c r="BR67" s="8"/>
      <c r="BS67" s="38"/>
      <c r="BT67" s="63"/>
      <c r="BU67" s="10"/>
      <c r="BV67" s="8"/>
      <c r="BW67" s="38"/>
      <c r="BX67" s="63"/>
      <c r="BY67" s="10"/>
      <c r="BZ67" s="8"/>
      <c r="CA67" s="38"/>
    </row>
    <row r="68" spans="1:79">
      <c r="A68" s="65" t="s">
        <v>294</v>
      </c>
      <c r="B68" s="54">
        <f t="shared" si="18"/>
        <v>0</v>
      </c>
      <c r="C68" s="38">
        <f t="shared" si="24"/>
        <v>0</v>
      </c>
      <c r="D68" s="10">
        <f t="shared" si="25"/>
        <v>0</v>
      </c>
      <c r="E68" s="10">
        <f t="shared" si="22"/>
        <v>0</v>
      </c>
      <c r="F68" s="10">
        <f t="shared" si="19"/>
        <v>0</v>
      </c>
      <c r="G68" s="51">
        <f t="shared" si="20"/>
        <v>0</v>
      </c>
      <c r="H68" s="10">
        <f t="shared" si="26"/>
        <v>0</v>
      </c>
      <c r="I68" s="10">
        <f t="shared" si="27"/>
        <v>0</v>
      </c>
      <c r="J68" s="10">
        <f t="shared" si="23"/>
        <v>0</v>
      </c>
      <c r="K68" s="10">
        <f t="shared" si="21"/>
        <v>0</v>
      </c>
      <c r="L68" s="336"/>
      <c r="M68" s="337"/>
      <c r="N68" s="337"/>
      <c r="O68" s="338"/>
      <c r="P68" s="63"/>
      <c r="Q68" s="10"/>
      <c r="R68" s="8"/>
      <c r="S68" s="38"/>
      <c r="T68" s="63"/>
      <c r="U68" s="10"/>
      <c r="V68" s="8"/>
      <c r="W68" s="38"/>
      <c r="X68" s="63"/>
      <c r="Y68" s="10"/>
      <c r="Z68" s="8"/>
      <c r="AA68" s="38"/>
      <c r="AB68" s="63"/>
      <c r="AC68" s="10"/>
      <c r="AD68" s="8"/>
      <c r="AE68" s="38"/>
      <c r="AF68" s="63"/>
      <c r="AG68" s="10"/>
      <c r="AH68" s="8"/>
      <c r="AI68" s="38"/>
      <c r="AJ68" s="63"/>
      <c r="AK68" s="10"/>
      <c r="AL68" s="8"/>
      <c r="AM68" s="10"/>
      <c r="AN68" s="63"/>
      <c r="AO68" s="10"/>
      <c r="AP68" s="8"/>
      <c r="AQ68" s="38"/>
      <c r="AR68" s="63"/>
      <c r="AS68" s="10"/>
      <c r="AT68" s="8"/>
      <c r="AU68" s="38"/>
      <c r="AV68" s="383"/>
      <c r="AW68" s="10"/>
      <c r="AX68" s="10"/>
      <c r="AY68" s="38"/>
      <c r="AZ68" s="383"/>
      <c r="BA68" s="10"/>
      <c r="BB68" s="10"/>
      <c r="BC68" s="38"/>
      <c r="BD68" s="63"/>
      <c r="BE68" s="10"/>
      <c r="BF68" s="8"/>
      <c r="BG68" s="38"/>
      <c r="BH68" s="63"/>
      <c r="BI68" s="10"/>
      <c r="BJ68" s="8"/>
      <c r="BK68" s="38"/>
      <c r="BL68" s="63"/>
      <c r="BM68" s="10"/>
      <c r="BN68" s="8"/>
      <c r="BO68" s="38"/>
      <c r="BP68" s="63"/>
      <c r="BQ68" s="10"/>
      <c r="BR68" s="8"/>
      <c r="BS68" s="38"/>
      <c r="BT68" s="63"/>
      <c r="BU68" s="10"/>
      <c r="BV68" s="8"/>
      <c r="BW68" s="38"/>
      <c r="BX68" s="63"/>
      <c r="BY68" s="10"/>
      <c r="BZ68" s="8"/>
      <c r="CA68" s="38"/>
    </row>
    <row r="69" spans="1:79" s="88" customFormat="1">
      <c r="A69" s="69" t="s">
        <v>295</v>
      </c>
      <c r="B69" s="86">
        <f t="shared" si="18"/>
        <v>150185.99999999997</v>
      </c>
      <c r="C69" s="40">
        <f t="shared" si="24"/>
        <v>0</v>
      </c>
      <c r="D69" s="29">
        <f t="shared" si="25"/>
        <v>8228.6666666666661</v>
      </c>
      <c r="E69" s="29">
        <f t="shared" si="22"/>
        <v>0</v>
      </c>
      <c r="F69" s="29">
        <f t="shared" si="19"/>
        <v>0</v>
      </c>
      <c r="G69" s="87">
        <f t="shared" si="20"/>
        <v>0</v>
      </c>
      <c r="H69" s="29">
        <f t="shared" si="26"/>
        <v>141957.33333333331</v>
      </c>
      <c r="I69" s="29">
        <f t="shared" si="27"/>
        <v>0</v>
      </c>
      <c r="J69" s="29">
        <f t="shared" si="23"/>
        <v>0</v>
      </c>
      <c r="K69" s="29">
        <f t="shared" si="21"/>
        <v>0</v>
      </c>
      <c r="L69" s="318"/>
      <c r="M69" s="319"/>
      <c r="N69" s="319"/>
      <c r="O69" s="320"/>
      <c r="P69" s="382">
        <v>1562</v>
      </c>
      <c r="Q69" s="29"/>
      <c r="R69" s="7">
        <v>85937</v>
      </c>
      <c r="S69" s="40"/>
      <c r="T69" s="113"/>
      <c r="U69" s="29"/>
      <c r="V69" s="7"/>
      <c r="W69" s="40"/>
      <c r="X69" s="113"/>
      <c r="Y69" s="29"/>
      <c r="Z69" s="7"/>
      <c r="AA69" s="40"/>
      <c r="AB69" s="113"/>
      <c r="AC69" s="29"/>
      <c r="AD69" s="7"/>
      <c r="AE69" s="40"/>
      <c r="AF69" s="113"/>
      <c r="AG69" s="29"/>
      <c r="AH69" s="7"/>
      <c r="AI69" s="40"/>
      <c r="AJ69" s="113"/>
      <c r="AK69" s="29"/>
      <c r="AL69" s="7"/>
      <c r="AM69" s="29"/>
      <c r="AN69" s="113">
        <f>10000*(10/15)</f>
        <v>6666.6666666666661</v>
      </c>
      <c r="AO69" s="29"/>
      <c r="AP69" s="7">
        <f>9500*(10/15)</f>
        <v>6333.333333333333</v>
      </c>
      <c r="AQ69" s="40"/>
      <c r="AR69" s="113"/>
      <c r="AS69" s="29"/>
      <c r="AT69" s="7"/>
      <c r="AU69" s="40"/>
      <c r="AV69" s="382"/>
      <c r="AW69" s="29"/>
      <c r="AX69" s="29">
        <v>12187</v>
      </c>
      <c r="AY69" s="40"/>
      <c r="AZ69" s="382"/>
      <c r="BA69" s="29"/>
      <c r="BB69" s="29"/>
      <c r="BC69" s="40"/>
      <c r="BD69" s="113"/>
      <c r="BE69" s="29"/>
      <c r="BF69" s="7">
        <v>37500</v>
      </c>
      <c r="BG69" s="40"/>
      <c r="BH69" s="113"/>
      <c r="BI69" s="29"/>
      <c r="BJ69" s="7"/>
      <c r="BK69" s="40"/>
      <c r="BL69" s="113"/>
      <c r="BM69" s="29"/>
      <c r="BN69" s="7"/>
      <c r="BO69" s="40"/>
      <c r="BP69" s="113"/>
      <c r="BQ69" s="29"/>
      <c r="BR69" s="7"/>
      <c r="BS69" s="40"/>
      <c r="BT69" s="113"/>
      <c r="BU69" s="29"/>
      <c r="BV69" s="7"/>
      <c r="BW69" s="40"/>
      <c r="BX69" s="113"/>
      <c r="BY69" s="29"/>
      <c r="BZ69" s="7"/>
      <c r="CA69" s="40"/>
    </row>
    <row r="70" spans="1:79">
      <c r="A70" s="65" t="s">
        <v>296</v>
      </c>
      <c r="B70" s="54">
        <f t="shared" si="18"/>
        <v>0</v>
      </c>
      <c r="C70" s="38">
        <f t="shared" si="24"/>
        <v>0</v>
      </c>
      <c r="D70" s="10">
        <f t="shared" si="25"/>
        <v>0</v>
      </c>
      <c r="E70" s="10">
        <f t="shared" si="22"/>
        <v>0</v>
      </c>
      <c r="F70" s="10">
        <f t="shared" si="19"/>
        <v>0</v>
      </c>
      <c r="G70" s="51">
        <f t="shared" si="20"/>
        <v>0</v>
      </c>
      <c r="H70" s="10">
        <f t="shared" si="26"/>
        <v>0</v>
      </c>
      <c r="I70" s="10">
        <f t="shared" si="27"/>
        <v>0</v>
      </c>
      <c r="J70" s="10">
        <f t="shared" si="23"/>
        <v>0</v>
      </c>
      <c r="K70" s="10">
        <f t="shared" si="21"/>
        <v>0</v>
      </c>
      <c r="L70" s="309"/>
      <c r="M70" s="310"/>
      <c r="N70" s="310"/>
      <c r="O70" s="311"/>
      <c r="P70" s="63"/>
      <c r="Q70" s="10"/>
      <c r="R70" s="8"/>
      <c r="S70" s="38"/>
      <c r="T70" s="63"/>
      <c r="U70" s="10"/>
      <c r="V70" s="8"/>
      <c r="W70" s="38"/>
      <c r="X70" s="63"/>
      <c r="Y70" s="10"/>
      <c r="Z70" s="8"/>
      <c r="AA70" s="38"/>
      <c r="AB70" s="63"/>
      <c r="AC70" s="10"/>
      <c r="AD70" s="8"/>
      <c r="AE70" s="38"/>
      <c r="AF70" s="63"/>
      <c r="AG70" s="10"/>
      <c r="AH70" s="8"/>
      <c r="AI70" s="38"/>
      <c r="AJ70" s="63"/>
      <c r="AK70" s="10"/>
      <c r="AL70" s="8"/>
      <c r="AM70" s="10"/>
      <c r="AN70" s="63"/>
      <c r="AO70" s="10"/>
      <c r="AP70" s="8"/>
      <c r="AQ70" s="38"/>
      <c r="AR70" s="63"/>
      <c r="AS70" s="10"/>
      <c r="AT70" s="8"/>
      <c r="AU70" s="38"/>
      <c r="AV70" s="383"/>
      <c r="AW70" s="10"/>
      <c r="AX70" s="10"/>
      <c r="AY70" s="38"/>
      <c r="AZ70" s="383"/>
      <c r="BA70" s="10"/>
      <c r="BB70" s="10"/>
      <c r="BC70" s="38"/>
      <c r="BD70" s="63"/>
      <c r="BE70" s="10"/>
      <c r="BF70" s="8"/>
      <c r="BG70" s="38"/>
      <c r="BH70" s="63"/>
      <c r="BI70" s="10"/>
      <c r="BJ70" s="8"/>
      <c r="BK70" s="38"/>
      <c r="BL70" s="63"/>
      <c r="BM70" s="10"/>
      <c r="BN70" s="8"/>
      <c r="BO70" s="38"/>
      <c r="BP70" s="63"/>
      <c r="BQ70" s="10"/>
      <c r="BR70" s="8"/>
      <c r="BS70" s="38"/>
      <c r="BT70" s="63"/>
      <c r="BU70" s="10"/>
      <c r="BV70" s="8"/>
      <c r="BW70" s="38"/>
      <c r="BX70" s="63"/>
      <c r="BY70" s="10"/>
      <c r="BZ70" s="8"/>
      <c r="CA70" s="38"/>
    </row>
    <row r="71" spans="1:79">
      <c r="A71" s="65" t="s">
        <v>297</v>
      </c>
      <c r="B71" s="54">
        <f t="shared" si="18"/>
        <v>0</v>
      </c>
      <c r="C71" s="38">
        <f t="shared" si="24"/>
        <v>0</v>
      </c>
      <c r="D71" s="10">
        <f t="shared" si="25"/>
        <v>0</v>
      </c>
      <c r="E71" s="10">
        <f t="shared" si="22"/>
        <v>0</v>
      </c>
      <c r="F71" s="10">
        <f t="shared" si="19"/>
        <v>0</v>
      </c>
      <c r="G71" s="51">
        <f t="shared" si="20"/>
        <v>0</v>
      </c>
      <c r="H71" s="10">
        <f t="shared" si="26"/>
        <v>0</v>
      </c>
      <c r="I71" s="10">
        <f t="shared" si="27"/>
        <v>0</v>
      </c>
      <c r="J71" s="10">
        <f t="shared" si="23"/>
        <v>0</v>
      </c>
      <c r="K71" s="10">
        <f t="shared" si="21"/>
        <v>0</v>
      </c>
      <c r="L71" s="309"/>
      <c r="M71" s="310"/>
      <c r="N71" s="310"/>
      <c r="O71" s="311"/>
      <c r="P71" s="63"/>
      <c r="Q71" s="10"/>
      <c r="R71" s="8"/>
      <c r="S71" s="38"/>
      <c r="T71" s="63"/>
      <c r="U71" s="10"/>
      <c r="V71" s="8"/>
      <c r="W71" s="38"/>
      <c r="X71" s="63"/>
      <c r="Y71" s="10"/>
      <c r="Z71" s="8"/>
      <c r="AA71" s="38"/>
      <c r="AB71" s="63"/>
      <c r="AC71" s="10"/>
      <c r="AD71" s="8"/>
      <c r="AE71" s="38"/>
      <c r="AF71" s="63"/>
      <c r="AG71" s="10"/>
      <c r="AH71" s="8"/>
      <c r="AI71" s="38"/>
      <c r="AJ71" s="63"/>
      <c r="AK71" s="10"/>
      <c r="AL71" s="8"/>
      <c r="AM71" s="10"/>
      <c r="AN71" s="63"/>
      <c r="AO71" s="10"/>
      <c r="AP71" s="8"/>
      <c r="AQ71" s="38"/>
      <c r="AR71" s="63"/>
      <c r="AS71" s="10"/>
      <c r="AT71" s="8"/>
      <c r="AU71" s="38"/>
      <c r="AV71" s="383"/>
      <c r="AW71" s="10"/>
      <c r="AX71" s="10"/>
      <c r="AY71" s="38"/>
      <c r="AZ71" s="383"/>
      <c r="BA71" s="10"/>
      <c r="BB71" s="10"/>
      <c r="BC71" s="38"/>
      <c r="BD71" s="63"/>
      <c r="BE71" s="10"/>
      <c r="BF71" s="8"/>
      <c r="BG71" s="38"/>
      <c r="BH71" s="63"/>
      <c r="BI71" s="10"/>
      <c r="BJ71" s="8"/>
      <c r="BK71" s="38"/>
      <c r="BL71" s="63"/>
      <c r="BM71" s="10"/>
      <c r="BN71" s="8"/>
      <c r="BO71" s="38"/>
      <c r="BP71" s="63"/>
      <c r="BQ71" s="10"/>
      <c r="BR71" s="8"/>
      <c r="BS71" s="38"/>
      <c r="BT71" s="63"/>
      <c r="BU71" s="10"/>
      <c r="BV71" s="8"/>
      <c r="BW71" s="38"/>
      <c r="BX71" s="63"/>
      <c r="BY71" s="10"/>
      <c r="BZ71" s="8"/>
      <c r="CA71" s="38"/>
    </row>
    <row r="72" spans="1:79" s="88" customFormat="1">
      <c r="A72" s="69" t="s">
        <v>298</v>
      </c>
      <c r="B72" s="86">
        <f t="shared" ref="B72:B103" si="28">SUM(D72,F72,H72,J72)</f>
        <v>0</v>
      </c>
      <c r="C72" s="40">
        <f t="shared" si="24"/>
        <v>3000000000</v>
      </c>
      <c r="D72" s="29">
        <f t="shared" si="25"/>
        <v>0</v>
      </c>
      <c r="E72" s="29">
        <f t="shared" si="22"/>
        <v>0</v>
      </c>
      <c r="F72" s="29">
        <f t="shared" ref="F72:F103" si="29">T72+AB72+AJ72+AR72+AZ72+BH72+BP72+BX72</f>
        <v>0</v>
      </c>
      <c r="G72" s="87">
        <f t="shared" ref="G72:G103" si="30">U72+AC72+AK72+AS72+BA72+BI72+BQ72+BY72</f>
        <v>0</v>
      </c>
      <c r="H72" s="29"/>
      <c r="I72" s="29">
        <f t="shared" ref="I72:I103" si="31">S72+AA72+AI72+AQ72+AY72+BG72+BO72+BW72</f>
        <v>3000000000</v>
      </c>
      <c r="J72" s="29">
        <f t="shared" si="23"/>
        <v>0</v>
      </c>
      <c r="K72" s="29">
        <f t="shared" ref="K72:K103" si="32">W72+AE72+AM72+AU72+BC72+BK72+BS72+CA72</f>
        <v>0</v>
      </c>
      <c r="L72" s="315">
        <v>10000000</v>
      </c>
      <c r="M72" s="313"/>
      <c r="N72" s="313"/>
      <c r="O72" s="314"/>
      <c r="P72" s="113"/>
      <c r="Q72" s="29"/>
      <c r="R72" s="7">
        <v>5000000</v>
      </c>
      <c r="S72" s="40">
        <v>3000000000</v>
      </c>
      <c r="T72" s="113"/>
      <c r="U72" s="29"/>
      <c r="V72" s="7"/>
      <c r="W72" s="40"/>
      <c r="X72" s="113"/>
      <c r="Y72" s="29"/>
      <c r="Z72" s="7"/>
      <c r="AA72" s="40"/>
      <c r="AB72" s="113"/>
      <c r="AC72" s="29"/>
      <c r="AD72" s="7"/>
      <c r="AE72" s="40"/>
      <c r="AF72" s="113"/>
      <c r="AG72" s="29"/>
      <c r="AH72" s="7"/>
      <c r="AI72" s="40"/>
      <c r="AJ72" s="113"/>
      <c r="AK72" s="29"/>
      <c r="AL72" s="7"/>
      <c r="AM72" s="29"/>
      <c r="AN72" s="113"/>
      <c r="AO72" s="29"/>
      <c r="AP72" s="7"/>
      <c r="AQ72" s="40"/>
      <c r="AR72" s="113"/>
      <c r="AS72" s="29"/>
      <c r="AT72" s="7"/>
      <c r="AU72" s="40"/>
      <c r="AV72" s="382"/>
      <c r="AW72" s="29"/>
      <c r="AX72" s="29"/>
      <c r="AY72" s="40"/>
      <c r="AZ72" s="382"/>
      <c r="BA72" s="29"/>
      <c r="BB72" s="29"/>
      <c r="BC72" s="40"/>
      <c r="BD72" s="113"/>
      <c r="BE72" s="29"/>
      <c r="BF72" s="7"/>
      <c r="BG72" s="40"/>
      <c r="BH72" s="113"/>
      <c r="BI72" s="29"/>
      <c r="BJ72" s="7"/>
      <c r="BK72" s="40"/>
      <c r="BL72" s="113"/>
      <c r="BM72" s="29"/>
      <c r="BN72" s="7"/>
      <c r="BO72" s="40"/>
      <c r="BP72" s="113"/>
      <c r="BQ72" s="29"/>
      <c r="BR72" s="7"/>
      <c r="BS72" s="40"/>
      <c r="BT72" s="113"/>
      <c r="BU72" s="29"/>
      <c r="BV72" s="7">
        <v>5000000</v>
      </c>
      <c r="BW72" s="40"/>
      <c r="BX72" s="113"/>
      <c r="BY72" s="29"/>
      <c r="BZ72" s="7"/>
      <c r="CA72" s="40"/>
    </row>
    <row r="73" spans="1:79">
      <c r="A73" s="65" t="s">
        <v>299</v>
      </c>
      <c r="B73" s="54">
        <f t="shared" si="28"/>
        <v>0</v>
      </c>
      <c r="C73" s="38">
        <f t="shared" si="24"/>
        <v>0</v>
      </c>
      <c r="D73" s="10">
        <f t="shared" si="25"/>
        <v>0</v>
      </c>
      <c r="E73" s="10">
        <f t="shared" si="22"/>
        <v>0</v>
      </c>
      <c r="F73" s="10">
        <f t="shared" si="29"/>
        <v>0</v>
      </c>
      <c r="G73" s="51">
        <f t="shared" si="30"/>
        <v>0</v>
      </c>
      <c r="H73" s="10">
        <f t="shared" ref="H73:H104" si="33">R73+Z73+AH73+AP73+AX73+BF73+BN73+BV73</f>
        <v>0</v>
      </c>
      <c r="I73" s="10">
        <f t="shared" si="31"/>
        <v>0</v>
      </c>
      <c r="J73" s="10">
        <f t="shared" si="23"/>
        <v>0</v>
      </c>
      <c r="K73" s="10">
        <f t="shared" si="32"/>
        <v>0</v>
      </c>
      <c r="L73" s="327"/>
      <c r="M73" s="328"/>
      <c r="N73" s="328"/>
      <c r="O73" s="329"/>
      <c r="P73" s="63"/>
      <c r="Q73" s="10"/>
      <c r="R73" s="8"/>
      <c r="S73" s="38"/>
      <c r="T73" s="63"/>
      <c r="U73" s="10"/>
      <c r="V73" s="8"/>
      <c r="W73" s="38"/>
      <c r="X73" s="63"/>
      <c r="Y73" s="10"/>
      <c r="Z73" s="8"/>
      <c r="AA73" s="38"/>
      <c r="AB73" s="63"/>
      <c r="AC73" s="10"/>
      <c r="AD73" s="8"/>
      <c r="AE73" s="38"/>
      <c r="AF73" s="63"/>
      <c r="AG73" s="10"/>
      <c r="AH73" s="8"/>
      <c r="AI73" s="38"/>
      <c r="AJ73" s="63"/>
      <c r="AK73" s="10"/>
      <c r="AL73" s="8"/>
      <c r="AM73" s="10"/>
      <c r="AN73" s="63"/>
      <c r="AO73" s="10"/>
      <c r="AP73" s="8"/>
      <c r="AQ73" s="38"/>
      <c r="AR73" s="63"/>
      <c r="AS73" s="10"/>
      <c r="AT73" s="8"/>
      <c r="AU73" s="38"/>
      <c r="AV73" s="383"/>
      <c r="AW73" s="10"/>
      <c r="AX73" s="10"/>
      <c r="AY73" s="38"/>
      <c r="AZ73" s="383"/>
      <c r="BA73" s="10"/>
      <c r="BB73" s="10"/>
      <c r="BC73" s="38"/>
      <c r="BD73" s="63"/>
      <c r="BE73" s="10"/>
      <c r="BF73" s="8"/>
      <c r="BG73" s="38"/>
      <c r="BH73" s="63"/>
      <c r="BI73" s="10"/>
      <c r="BJ73" s="8"/>
      <c r="BK73" s="38"/>
      <c r="BL73" s="63"/>
      <c r="BM73" s="10"/>
      <c r="BN73" s="8"/>
      <c r="BO73" s="38"/>
      <c r="BP73" s="63"/>
      <c r="BQ73" s="10"/>
      <c r="BR73" s="8"/>
      <c r="BS73" s="38"/>
      <c r="BT73" s="63"/>
      <c r="BU73" s="10"/>
      <c r="BV73" s="8"/>
      <c r="BW73" s="38"/>
      <c r="BX73" s="63"/>
      <c r="BY73" s="10"/>
      <c r="BZ73" s="8"/>
      <c r="CA73" s="38"/>
    </row>
    <row r="74" spans="1:79">
      <c r="A74" s="65" t="s">
        <v>300</v>
      </c>
      <c r="B74" s="54">
        <f t="shared" si="28"/>
        <v>0</v>
      </c>
      <c r="C74" s="38">
        <f t="shared" si="24"/>
        <v>0</v>
      </c>
      <c r="D74" s="10">
        <f t="shared" si="25"/>
        <v>0</v>
      </c>
      <c r="E74" s="10">
        <f t="shared" si="22"/>
        <v>0</v>
      </c>
      <c r="F74" s="10">
        <f t="shared" si="29"/>
        <v>0</v>
      </c>
      <c r="G74" s="51">
        <f t="shared" si="30"/>
        <v>0</v>
      </c>
      <c r="H74" s="10">
        <f t="shared" si="33"/>
        <v>0</v>
      </c>
      <c r="I74" s="10">
        <f t="shared" si="31"/>
        <v>0</v>
      </c>
      <c r="J74" s="10">
        <f t="shared" si="23"/>
        <v>0</v>
      </c>
      <c r="K74" s="10">
        <f t="shared" si="32"/>
        <v>0</v>
      </c>
      <c r="L74" s="309"/>
      <c r="M74" s="310"/>
      <c r="N74" s="310"/>
      <c r="O74" s="311"/>
      <c r="P74" s="63"/>
      <c r="Q74" s="10"/>
      <c r="R74" s="8"/>
      <c r="S74" s="38"/>
      <c r="T74" s="63"/>
      <c r="U74" s="10"/>
      <c r="V74" s="8"/>
      <c r="W74" s="38"/>
      <c r="X74" s="63"/>
      <c r="Y74" s="10"/>
      <c r="Z74" s="8"/>
      <c r="AA74" s="38"/>
      <c r="AB74" s="63"/>
      <c r="AC74" s="10"/>
      <c r="AD74" s="8"/>
      <c r="AE74" s="38"/>
      <c r="AF74" s="63"/>
      <c r="AG74" s="10"/>
      <c r="AH74" s="8"/>
      <c r="AI74" s="38"/>
      <c r="AJ74" s="63"/>
      <c r="AK74" s="10"/>
      <c r="AL74" s="8"/>
      <c r="AM74" s="10"/>
      <c r="AN74" s="63"/>
      <c r="AO74" s="10"/>
      <c r="AP74" s="8"/>
      <c r="AQ74" s="38"/>
      <c r="AR74" s="63"/>
      <c r="AS74" s="10"/>
      <c r="AT74" s="8"/>
      <c r="AU74" s="38"/>
      <c r="AV74" s="383"/>
      <c r="AW74" s="10"/>
      <c r="AX74" s="10"/>
      <c r="AY74" s="38"/>
      <c r="AZ74" s="383"/>
      <c r="BA74" s="10"/>
      <c r="BB74" s="10"/>
      <c r="BC74" s="38"/>
      <c r="BD74" s="63"/>
      <c r="BE74" s="10"/>
      <c r="BF74" s="8"/>
      <c r="BG74" s="38"/>
      <c r="BH74" s="63"/>
      <c r="BI74" s="10"/>
      <c r="BJ74" s="8"/>
      <c r="BK74" s="38"/>
      <c r="BL74" s="63"/>
      <c r="BM74" s="10"/>
      <c r="BN74" s="8"/>
      <c r="BO74" s="38"/>
      <c r="BP74" s="63"/>
      <c r="BQ74" s="10"/>
      <c r="BR74" s="8"/>
      <c r="BS74" s="38"/>
      <c r="BT74" s="63"/>
      <c r="BU74" s="10"/>
      <c r="BV74" s="8"/>
      <c r="BW74" s="38"/>
      <c r="BX74" s="63"/>
      <c r="BY74" s="10"/>
      <c r="BZ74" s="8"/>
      <c r="CA74" s="38"/>
    </row>
    <row r="75" spans="1:79">
      <c r="A75" s="65" t="s">
        <v>301</v>
      </c>
      <c r="B75" s="54">
        <f t="shared" si="28"/>
        <v>0</v>
      </c>
      <c r="C75" s="38">
        <f t="shared" si="24"/>
        <v>0</v>
      </c>
      <c r="D75" s="10">
        <f t="shared" si="25"/>
        <v>0</v>
      </c>
      <c r="E75" s="10">
        <f t="shared" si="22"/>
        <v>0</v>
      </c>
      <c r="F75" s="10">
        <f t="shared" si="29"/>
        <v>0</v>
      </c>
      <c r="G75" s="51">
        <f t="shared" si="30"/>
        <v>0</v>
      </c>
      <c r="H75" s="10">
        <f t="shared" si="33"/>
        <v>0</v>
      </c>
      <c r="I75" s="10">
        <f t="shared" si="31"/>
        <v>0</v>
      </c>
      <c r="J75" s="10">
        <f t="shared" si="23"/>
        <v>0</v>
      </c>
      <c r="K75" s="10">
        <f t="shared" si="32"/>
        <v>0</v>
      </c>
      <c r="L75" s="309"/>
      <c r="M75" s="310"/>
      <c r="N75" s="310"/>
      <c r="O75" s="311"/>
      <c r="P75" s="63"/>
      <c r="Q75" s="10"/>
      <c r="R75" s="8"/>
      <c r="S75" s="38"/>
      <c r="T75" s="63"/>
      <c r="U75" s="10"/>
      <c r="V75" s="8"/>
      <c r="W75" s="38"/>
      <c r="X75" s="63"/>
      <c r="Y75" s="10"/>
      <c r="Z75" s="8"/>
      <c r="AA75" s="38"/>
      <c r="AB75" s="63"/>
      <c r="AC75" s="10"/>
      <c r="AD75" s="8"/>
      <c r="AE75" s="38"/>
      <c r="AF75" s="63"/>
      <c r="AG75" s="10"/>
      <c r="AH75" s="8"/>
      <c r="AI75" s="38"/>
      <c r="AJ75" s="63"/>
      <c r="AK75" s="10"/>
      <c r="AL75" s="8"/>
      <c r="AM75" s="10"/>
      <c r="AN75" s="63"/>
      <c r="AO75" s="10"/>
      <c r="AP75" s="8"/>
      <c r="AQ75" s="38"/>
      <c r="AR75" s="63"/>
      <c r="AS75" s="10"/>
      <c r="AT75" s="8"/>
      <c r="AU75" s="38"/>
      <c r="AV75" s="383"/>
      <c r="AW75" s="10"/>
      <c r="AX75" s="10"/>
      <c r="AY75" s="38"/>
      <c r="AZ75" s="383"/>
      <c r="BA75" s="10"/>
      <c r="BB75" s="10"/>
      <c r="BC75" s="38"/>
      <c r="BD75" s="63"/>
      <c r="BE75" s="10"/>
      <c r="BF75" s="8"/>
      <c r="BG75" s="38"/>
      <c r="BH75" s="63"/>
      <c r="BI75" s="10"/>
      <c r="BJ75" s="8"/>
      <c r="BK75" s="38"/>
      <c r="BL75" s="63"/>
      <c r="BM75" s="10"/>
      <c r="BN75" s="8"/>
      <c r="BO75" s="38"/>
      <c r="BP75" s="63"/>
      <c r="BQ75" s="10"/>
      <c r="BR75" s="8"/>
      <c r="BS75" s="38"/>
      <c r="BT75" s="63"/>
      <c r="BU75" s="10"/>
      <c r="BV75" s="8"/>
      <c r="BW75" s="38"/>
      <c r="BX75" s="63"/>
      <c r="BY75" s="10"/>
      <c r="BZ75" s="8"/>
      <c r="CA75" s="38"/>
    </row>
    <row r="76" spans="1:79">
      <c r="A76" s="65" t="s">
        <v>302</v>
      </c>
      <c r="B76" s="54">
        <f t="shared" si="28"/>
        <v>0</v>
      </c>
      <c r="C76" s="38">
        <f t="shared" si="24"/>
        <v>0</v>
      </c>
      <c r="D76" s="10">
        <f t="shared" si="25"/>
        <v>0</v>
      </c>
      <c r="E76" s="10">
        <f t="shared" si="22"/>
        <v>0</v>
      </c>
      <c r="F76" s="10">
        <f t="shared" si="29"/>
        <v>0</v>
      </c>
      <c r="G76" s="51">
        <f t="shared" si="30"/>
        <v>0</v>
      </c>
      <c r="H76" s="10">
        <f t="shared" si="33"/>
        <v>0</v>
      </c>
      <c r="I76" s="10">
        <f t="shared" si="31"/>
        <v>0</v>
      </c>
      <c r="J76" s="10">
        <f t="shared" si="23"/>
        <v>0</v>
      </c>
      <c r="K76" s="10">
        <f t="shared" si="32"/>
        <v>0</v>
      </c>
      <c r="L76" s="309"/>
      <c r="M76" s="310"/>
      <c r="N76" s="310"/>
      <c r="O76" s="311"/>
      <c r="P76" s="63"/>
      <c r="Q76" s="10"/>
      <c r="R76" s="8"/>
      <c r="S76" s="38"/>
      <c r="T76" s="63"/>
      <c r="U76" s="10"/>
      <c r="V76" s="8"/>
      <c r="W76" s="38"/>
      <c r="X76" s="63"/>
      <c r="Y76" s="10"/>
      <c r="Z76" s="8"/>
      <c r="AA76" s="38"/>
      <c r="AB76" s="63"/>
      <c r="AC76" s="10"/>
      <c r="AD76" s="8"/>
      <c r="AE76" s="38"/>
      <c r="AF76" s="63"/>
      <c r="AG76" s="10"/>
      <c r="AH76" s="8"/>
      <c r="AI76" s="38"/>
      <c r="AJ76" s="63"/>
      <c r="AK76" s="10"/>
      <c r="AL76" s="8"/>
      <c r="AM76" s="10"/>
      <c r="AN76" s="63"/>
      <c r="AO76" s="10"/>
      <c r="AP76" s="8"/>
      <c r="AQ76" s="38"/>
      <c r="AR76" s="63"/>
      <c r="AS76" s="10"/>
      <c r="AT76" s="8"/>
      <c r="AU76" s="38"/>
      <c r="AV76" s="383"/>
      <c r="AW76" s="10"/>
      <c r="AX76" s="10"/>
      <c r="AY76" s="38"/>
      <c r="AZ76" s="383"/>
      <c r="BA76" s="10"/>
      <c r="BB76" s="10"/>
      <c r="BC76" s="38"/>
      <c r="BD76" s="63"/>
      <c r="BE76" s="10"/>
      <c r="BF76" s="8"/>
      <c r="BG76" s="38"/>
      <c r="BH76" s="63"/>
      <c r="BI76" s="10"/>
      <c r="BJ76" s="8"/>
      <c r="BK76" s="38"/>
      <c r="BL76" s="63"/>
      <c r="BM76" s="10"/>
      <c r="BN76" s="8"/>
      <c r="BO76" s="38"/>
      <c r="BP76" s="63"/>
      <c r="BQ76" s="10"/>
      <c r="BR76" s="8"/>
      <c r="BS76" s="38"/>
      <c r="BT76" s="63"/>
      <c r="BU76" s="10"/>
      <c r="BV76" s="8"/>
      <c r="BW76" s="38"/>
      <c r="BX76" s="63"/>
      <c r="BY76" s="10"/>
      <c r="BZ76" s="8"/>
      <c r="CA76" s="38"/>
    </row>
    <row r="77" spans="1:79">
      <c r="A77" s="65" t="s">
        <v>303</v>
      </c>
      <c r="B77" s="54">
        <f t="shared" si="28"/>
        <v>0</v>
      </c>
      <c r="C77" s="38">
        <f t="shared" si="24"/>
        <v>0</v>
      </c>
      <c r="D77" s="10">
        <f t="shared" si="25"/>
        <v>0</v>
      </c>
      <c r="E77" s="10">
        <f t="shared" si="22"/>
        <v>0</v>
      </c>
      <c r="F77" s="10">
        <f t="shared" si="29"/>
        <v>0</v>
      </c>
      <c r="G77" s="51">
        <f t="shared" si="30"/>
        <v>0</v>
      </c>
      <c r="H77" s="10">
        <f t="shared" si="33"/>
        <v>0</v>
      </c>
      <c r="I77" s="10">
        <f t="shared" si="31"/>
        <v>0</v>
      </c>
      <c r="J77" s="10">
        <f t="shared" si="23"/>
        <v>0</v>
      </c>
      <c r="K77" s="10">
        <f t="shared" si="32"/>
        <v>0</v>
      </c>
      <c r="L77" s="309"/>
      <c r="M77" s="310"/>
      <c r="N77" s="310"/>
      <c r="O77" s="311"/>
      <c r="P77" s="63"/>
      <c r="Q77" s="10"/>
      <c r="R77" s="8"/>
      <c r="S77" s="38"/>
      <c r="T77" s="63"/>
      <c r="U77" s="10"/>
      <c r="V77" s="8"/>
      <c r="W77" s="38"/>
      <c r="X77" s="63"/>
      <c r="Y77" s="10"/>
      <c r="Z77" s="8"/>
      <c r="AA77" s="38"/>
      <c r="AB77" s="63"/>
      <c r="AC77" s="10"/>
      <c r="AD77" s="8"/>
      <c r="AE77" s="38"/>
      <c r="AF77" s="63"/>
      <c r="AG77" s="10"/>
      <c r="AH77" s="8"/>
      <c r="AI77" s="38"/>
      <c r="AJ77" s="63"/>
      <c r="AK77" s="10"/>
      <c r="AL77" s="8"/>
      <c r="AM77" s="10"/>
      <c r="AN77" s="63"/>
      <c r="AO77" s="10"/>
      <c r="AP77" s="8"/>
      <c r="AQ77" s="38"/>
      <c r="AR77" s="63"/>
      <c r="AS77" s="10"/>
      <c r="AT77" s="8"/>
      <c r="AU77" s="38"/>
      <c r="AV77" s="383"/>
      <c r="AW77" s="10"/>
      <c r="AX77" s="10"/>
      <c r="AY77" s="38"/>
      <c r="AZ77" s="383"/>
      <c r="BA77" s="10"/>
      <c r="BB77" s="10"/>
      <c r="BC77" s="38"/>
      <c r="BD77" s="63"/>
      <c r="BE77" s="10"/>
      <c r="BF77" s="8"/>
      <c r="BG77" s="38"/>
      <c r="BH77" s="63"/>
      <c r="BI77" s="10"/>
      <c r="BJ77" s="8"/>
      <c r="BK77" s="38"/>
      <c r="BL77" s="63"/>
      <c r="BM77" s="10"/>
      <c r="BN77" s="8"/>
      <c r="BO77" s="38"/>
      <c r="BP77" s="63"/>
      <c r="BQ77" s="10"/>
      <c r="BR77" s="8"/>
      <c r="BS77" s="38"/>
      <c r="BT77" s="63"/>
      <c r="BU77" s="10"/>
      <c r="BV77" s="8"/>
      <c r="BW77" s="38"/>
      <c r="BX77" s="63"/>
      <c r="BY77" s="10"/>
      <c r="BZ77" s="8"/>
      <c r="CA77" s="38"/>
    </row>
    <row r="78" spans="1:79">
      <c r="A78" s="65" t="s">
        <v>304</v>
      </c>
      <c r="B78" s="54">
        <f t="shared" si="28"/>
        <v>0</v>
      </c>
      <c r="C78" s="38">
        <f t="shared" si="24"/>
        <v>0</v>
      </c>
      <c r="D78" s="10">
        <f t="shared" si="25"/>
        <v>0</v>
      </c>
      <c r="E78" s="10">
        <f t="shared" si="22"/>
        <v>0</v>
      </c>
      <c r="F78" s="10">
        <f t="shared" si="29"/>
        <v>0</v>
      </c>
      <c r="G78" s="51">
        <f t="shared" si="30"/>
        <v>0</v>
      </c>
      <c r="H78" s="10">
        <f t="shared" si="33"/>
        <v>0</v>
      </c>
      <c r="I78" s="10">
        <f t="shared" si="31"/>
        <v>0</v>
      </c>
      <c r="J78" s="10">
        <f t="shared" si="23"/>
        <v>0</v>
      </c>
      <c r="K78" s="10">
        <f t="shared" si="32"/>
        <v>0</v>
      </c>
      <c r="L78" s="309"/>
      <c r="M78" s="310"/>
      <c r="N78" s="310"/>
      <c r="O78" s="311"/>
      <c r="P78" s="63"/>
      <c r="Q78" s="10"/>
      <c r="R78" s="8"/>
      <c r="S78" s="38"/>
      <c r="T78" s="63"/>
      <c r="U78" s="10"/>
      <c r="V78" s="8"/>
      <c r="W78" s="38"/>
      <c r="X78" s="63"/>
      <c r="Y78" s="10"/>
      <c r="Z78" s="8"/>
      <c r="AA78" s="38"/>
      <c r="AB78" s="63"/>
      <c r="AC78" s="10"/>
      <c r="AD78" s="8"/>
      <c r="AE78" s="38"/>
      <c r="AF78" s="63"/>
      <c r="AG78" s="10"/>
      <c r="AH78" s="8"/>
      <c r="AI78" s="38"/>
      <c r="AJ78" s="63"/>
      <c r="AK78" s="10"/>
      <c r="AL78" s="8"/>
      <c r="AM78" s="10"/>
      <c r="AN78" s="63"/>
      <c r="AO78" s="10"/>
      <c r="AP78" s="8"/>
      <c r="AQ78" s="38"/>
      <c r="AR78" s="63"/>
      <c r="AS78" s="10"/>
      <c r="AT78" s="8"/>
      <c r="AU78" s="38"/>
      <c r="AV78" s="383"/>
      <c r="AW78" s="10"/>
      <c r="AX78" s="10"/>
      <c r="AY78" s="38"/>
      <c r="AZ78" s="383"/>
      <c r="BA78" s="10"/>
      <c r="BB78" s="10"/>
      <c r="BC78" s="38"/>
      <c r="BD78" s="63"/>
      <c r="BE78" s="10"/>
      <c r="BF78" s="8"/>
      <c r="BG78" s="38"/>
      <c r="BH78" s="63"/>
      <c r="BI78" s="10"/>
      <c r="BJ78" s="8"/>
      <c r="BK78" s="38"/>
      <c r="BL78" s="63"/>
      <c r="BM78" s="10"/>
      <c r="BN78" s="8"/>
      <c r="BO78" s="38"/>
      <c r="BP78" s="63"/>
      <c r="BQ78" s="10"/>
      <c r="BR78" s="8"/>
      <c r="BS78" s="38"/>
      <c r="BT78" s="63"/>
      <c r="BU78" s="10"/>
      <c r="BV78" s="8"/>
      <c r="BW78" s="38"/>
      <c r="BX78" s="63"/>
      <c r="BY78" s="10"/>
      <c r="BZ78" s="8"/>
      <c r="CA78" s="38"/>
    </row>
    <row r="79" spans="1:79">
      <c r="A79" s="65" t="s">
        <v>305</v>
      </c>
      <c r="B79" s="54">
        <f t="shared" si="28"/>
        <v>0</v>
      </c>
      <c r="C79" s="92">
        <f t="shared" si="24"/>
        <v>29000000</v>
      </c>
      <c r="D79" s="91">
        <f t="shared" si="25"/>
        <v>0</v>
      </c>
      <c r="E79" s="91">
        <f t="shared" si="22"/>
        <v>29000000</v>
      </c>
      <c r="F79" s="91">
        <f t="shared" si="29"/>
        <v>0</v>
      </c>
      <c r="G79" s="101">
        <f t="shared" si="30"/>
        <v>0</v>
      </c>
      <c r="H79" s="91">
        <f t="shared" si="33"/>
        <v>0</v>
      </c>
      <c r="I79" s="91">
        <f t="shared" si="31"/>
        <v>0</v>
      </c>
      <c r="J79" s="91">
        <f t="shared" si="23"/>
        <v>0</v>
      </c>
      <c r="K79" s="10">
        <f t="shared" si="32"/>
        <v>0</v>
      </c>
      <c r="L79" s="330"/>
      <c r="M79" s="331"/>
      <c r="N79" s="331"/>
      <c r="O79" s="332"/>
      <c r="P79" s="63"/>
      <c r="Q79" s="10">
        <v>1200000</v>
      </c>
      <c r="R79" s="8"/>
      <c r="S79" s="38"/>
      <c r="T79" s="63"/>
      <c r="U79" s="10"/>
      <c r="V79" s="8"/>
      <c r="W79" s="38"/>
      <c r="X79" s="63"/>
      <c r="Y79" s="10">
        <v>27800000</v>
      </c>
      <c r="Z79" s="8"/>
      <c r="AA79" s="38"/>
      <c r="AB79" s="63"/>
      <c r="AC79" s="10"/>
      <c r="AD79" s="8"/>
      <c r="AE79" s="38"/>
      <c r="AF79" s="63"/>
      <c r="AG79" s="10"/>
      <c r="AH79" s="8"/>
      <c r="AI79" s="38"/>
      <c r="AJ79" s="63"/>
      <c r="AK79" s="10"/>
      <c r="AL79" s="8"/>
      <c r="AM79" s="10"/>
      <c r="AN79" s="63"/>
      <c r="AO79" s="10"/>
      <c r="AP79" s="8"/>
      <c r="AQ79" s="38"/>
      <c r="AR79" s="63"/>
      <c r="AS79" s="10"/>
      <c r="AT79" s="8"/>
      <c r="AU79" s="38"/>
      <c r="AV79" s="383"/>
      <c r="AW79" s="10"/>
      <c r="AX79" s="10"/>
      <c r="AY79" s="38"/>
      <c r="AZ79" s="383"/>
      <c r="BA79" s="10"/>
      <c r="BB79" s="10"/>
      <c r="BC79" s="38"/>
      <c r="BD79" s="63"/>
      <c r="BE79" s="10"/>
      <c r="BF79" s="8"/>
      <c r="BG79" s="38"/>
      <c r="BH79" s="63"/>
      <c r="BI79" s="10"/>
      <c r="BJ79" s="8"/>
      <c r="BK79" s="38"/>
      <c r="BL79" s="63"/>
      <c r="BM79" s="10"/>
      <c r="BN79" s="8"/>
      <c r="BO79" s="38"/>
      <c r="BP79" s="63"/>
      <c r="BQ79" s="10"/>
      <c r="BR79" s="8"/>
      <c r="BS79" s="38"/>
      <c r="BT79" s="63"/>
      <c r="BU79" s="10"/>
      <c r="BV79" s="8"/>
      <c r="BW79" s="38"/>
      <c r="BX79" s="63"/>
      <c r="BY79" s="10"/>
      <c r="BZ79" s="8"/>
      <c r="CA79" s="38"/>
    </row>
    <row r="80" spans="1:79">
      <c r="A80" s="65" t="s">
        <v>306</v>
      </c>
      <c r="B80" s="54">
        <f t="shared" si="28"/>
        <v>0</v>
      </c>
      <c r="C80" s="92">
        <f t="shared" si="24"/>
        <v>0</v>
      </c>
      <c r="D80" s="91">
        <f t="shared" si="25"/>
        <v>0</v>
      </c>
      <c r="E80" s="91">
        <f t="shared" si="22"/>
        <v>0</v>
      </c>
      <c r="F80" s="91">
        <f t="shared" si="29"/>
        <v>0</v>
      </c>
      <c r="G80" s="101">
        <f t="shared" si="30"/>
        <v>0</v>
      </c>
      <c r="H80" s="91">
        <f t="shared" si="33"/>
        <v>0</v>
      </c>
      <c r="I80" s="91">
        <f t="shared" si="31"/>
        <v>0</v>
      </c>
      <c r="J80" s="91">
        <f t="shared" si="23"/>
        <v>0</v>
      </c>
      <c r="K80" s="10">
        <f t="shared" si="32"/>
        <v>0</v>
      </c>
      <c r="L80" s="309"/>
      <c r="M80" s="310"/>
      <c r="N80" s="310"/>
      <c r="O80" s="311"/>
      <c r="P80" s="63"/>
      <c r="Q80" s="10"/>
      <c r="R80" s="8"/>
      <c r="S80" s="38"/>
      <c r="T80" s="63"/>
      <c r="U80" s="10"/>
      <c r="V80" s="8"/>
      <c r="W80" s="38"/>
      <c r="X80" s="63"/>
      <c r="Y80" s="10"/>
      <c r="Z80" s="8"/>
      <c r="AA80" s="38"/>
      <c r="AB80" s="63"/>
      <c r="AC80" s="10"/>
      <c r="AD80" s="8"/>
      <c r="AE80" s="38"/>
      <c r="AF80" s="63"/>
      <c r="AG80" s="10"/>
      <c r="AH80" s="8"/>
      <c r="AI80" s="38"/>
      <c r="AJ80" s="63"/>
      <c r="AK80" s="10"/>
      <c r="AL80" s="8"/>
      <c r="AM80" s="10"/>
      <c r="AN80" s="63"/>
      <c r="AO80" s="10"/>
      <c r="AP80" s="8"/>
      <c r="AQ80" s="38"/>
      <c r="AR80" s="63"/>
      <c r="AS80" s="10"/>
      <c r="AT80" s="8"/>
      <c r="AU80" s="38"/>
      <c r="AV80" s="383"/>
      <c r="AW80" s="10"/>
      <c r="AX80" s="10"/>
      <c r="AY80" s="38"/>
      <c r="AZ80" s="383"/>
      <c r="BA80" s="10"/>
      <c r="BB80" s="10"/>
      <c r="BC80" s="38"/>
      <c r="BD80" s="63"/>
      <c r="BE80" s="10"/>
      <c r="BF80" s="8"/>
      <c r="BG80" s="38"/>
      <c r="BH80" s="63"/>
      <c r="BI80" s="10"/>
      <c r="BJ80" s="8"/>
      <c r="BK80" s="38"/>
      <c r="BL80" s="63"/>
      <c r="BM80" s="10"/>
      <c r="BN80" s="8"/>
      <c r="BO80" s="38"/>
      <c r="BP80" s="63"/>
      <c r="BQ80" s="10"/>
      <c r="BR80" s="8"/>
      <c r="BS80" s="38"/>
      <c r="BT80" s="63"/>
      <c r="BU80" s="10"/>
      <c r="BV80" s="8"/>
      <c r="BW80" s="38"/>
      <c r="BX80" s="63"/>
      <c r="BY80" s="10"/>
      <c r="BZ80" s="8"/>
      <c r="CA80" s="38"/>
    </row>
    <row r="81" spans="1:82">
      <c r="A81" s="65" t="s">
        <v>307</v>
      </c>
      <c r="B81" s="54">
        <f t="shared" si="28"/>
        <v>0</v>
      </c>
      <c r="C81" s="92">
        <f t="shared" si="24"/>
        <v>0</v>
      </c>
      <c r="D81" s="91">
        <f t="shared" si="25"/>
        <v>0</v>
      </c>
      <c r="E81" s="91">
        <f t="shared" si="22"/>
        <v>0</v>
      </c>
      <c r="F81" s="91">
        <f t="shared" si="29"/>
        <v>0</v>
      </c>
      <c r="G81" s="101">
        <f t="shared" si="30"/>
        <v>0</v>
      </c>
      <c r="H81" s="91">
        <f t="shared" si="33"/>
        <v>0</v>
      </c>
      <c r="I81" s="91">
        <f t="shared" si="31"/>
        <v>0</v>
      </c>
      <c r="J81" s="91">
        <f t="shared" si="23"/>
        <v>0</v>
      </c>
      <c r="K81" s="10">
        <f t="shared" si="32"/>
        <v>0</v>
      </c>
      <c r="L81" s="309"/>
      <c r="M81" s="310"/>
      <c r="N81" s="310"/>
      <c r="O81" s="311"/>
      <c r="P81" s="63"/>
      <c r="Q81" s="10"/>
      <c r="R81" s="8"/>
      <c r="S81" s="38"/>
      <c r="T81" s="63"/>
      <c r="U81" s="10"/>
      <c r="V81" s="8"/>
      <c r="W81" s="38"/>
      <c r="X81" s="63"/>
      <c r="Y81" s="10"/>
      <c r="Z81" s="8"/>
      <c r="AA81" s="38"/>
      <c r="AB81" s="63"/>
      <c r="AC81" s="10"/>
      <c r="AD81" s="8"/>
      <c r="AE81" s="38"/>
      <c r="AF81" s="63"/>
      <c r="AG81" s="10"/>
      <c r="AH81" s="8"/>
      <c r="AI81" s="38"/>
      <c r="AJ81" s="63"/>
      <c r="AK81" s="10"/>
      <c r="AL81" s="8"/>
      <c r="AM81" s="10"/>
      <c r="AN81" s="63"/>
      <c r="AO81" s="10"/>
      <c r="AP81" s="8"/>
      <c r="AQ81" s="38"/>
      <c r="AR81" s="63"/>
      <c r="AS81" s="10"/>
      <c r="AT81" s="8"/>
      <c r="AU81" s="38"/>
      <c r="AV81" s="383"/>
      <c r="AW81" s="10"/>
      <c r="AX81" s="10"/>
      <c r="AY81" s="38"/>
      <c r="AZ81" s="383"/>
      <c r="BA81" s="10"/>
      <c r="BB81" s="10"/>
      <c r="BC81" s="38"/>
      <c r="BD81" s="63"/>
      <c r="BE81" s="10"/>
      <c r="BF81" s="8"/>
      <c r="BG81" s="38"/>
      <c r="BH81" s="63"/>
      <c r="BI81" s="10"/>
      <c r="BJ81" s="8"/>
      <c r="BK81" s="38"/>
      <c r="BL81" s="63"/>
      <c r="BM81" s="10"/>
      <c r="BN81" s="8"/>
      <c r="BO81" s="38"/>
      <c r="BP81" s="63"/>
      <c r="BQ81" s="10"/>
      <c r="BR81" s="8"/>
      <c r="BS81" s="38"/>
      <c r="BT81" s="63"/>
      <c r="BU81" s="10"/>
      <c r="BV81" s="8"/>
      <c r="BW81" s="38"/>
      <c r="BX81" s="63"/>
      <c r="BY81" s="10"/>
      <c r="BZ81" s="8"/>
      <c r="CA81" s="38"/>
    </row>
    <row r="82" spans="1:82">
      <c r="A82" s="65" t="s">
        <v>308</v>
      </c>
      <c r="B82" s="54">
        <f t="shared" si="28"/>
        <v>0</v>
      </c>
      <c r="C82" s="92">
        <f t="shared" si="24"/>
        <v>0</v>
      </c>
      <c r="D82" s="91">
        <f t="shared" si="25"/>
        <v>0</v>
      </c>
      <c r="E82" s="91">
        <f t="shared" si="22"/>
        <v>0</v>
      </c>
      <c r="F82" s="91">
        <f t="shared" si="29"/>
        <v>0</v>
      </c>
      <c r="G82" s="101">
        <f t="shared" si="30"/>
        <v>0</v>
      </c>
      <c r="H82" s="91">
        <f t="shared" si="33"/>
        <v>0</v>
      </c>
      <c r="I82" s="91">
        <f t="shared" si="31"/>
        <v>0</v>
      </c>
      <c r="J82" s="91">
        <f t="shared" si="23"/>
        <v>0</v>
      </c>
      <c r="K82" s="10">
        <f t="shared" si="32"/>
        <v>0</v>
      </c>
      <c r="L82" s="309"/>
      <c r="M82" s="310"/>
      <c r="N82" s="310"/>
      <c r="O82" s="311"/>
      <c r="P82" s="63"/>
      <c r="Q82" s="10"/>
      <c r="R82" s="8"/>
      <c r="S82" s="38"/>
      <c r="T82" s="63"/>
      <c r="U82" s="10"/>
      <c r="V82" s="8"/>
      <c r="W82" s="38"/>
      <c r="X82" s="63"/>
      <c r="Y82" s="10"/>
      <c r="Z82" s="8"/>
      <c r="AA82" s="38"/>
      <c r="AB82" s="63"/>
      <c r="AC82" s="10"/>
      <c r="AD82" s="8"/>
      <c r="AE82" s="38"/>
      <c r="AF82" s="63"/>
      <c r="AG82" s="10"/>
      <c r="AH82" s="8"/>
      <c r="AI82" s="38"/>
      <c r="AJ82" s="63"/>
      <c r="AK82" s="10"/>
      <c r="AL82" s="8"/>
      <c r="AM82" s="10"/>
      <c r="AN82" s="63"/>
      <c r="AO82" s="10"/>
      <c r="AP82" s="8"/>
      <c r="AQ82" s="38"/>
      <c r="AR82" s="63"/>
      <c r="AS82" s="10"/>
      <c r="AT82" s="8"/>
      <c r="AU82" s="38"/>
      <c r="AV82" s="383"/>
      <c r="AW82" s="10"/>
      <c r="AX82" s="10"/>
      <c r="AY82" s="38"/>
      <c r="AZ82" s="383"/>
      <c r="BA82" s="10"/>
      <c r="BB82" s="10"/>
      <c r="BC82" s="38"/>
      <c r="BD82" s="63"/>
      <c r="BE82" s="10"/>
      <c r="BF82" s="8"/>
      <c r="BG82" s="38"/>
      <c r="BH82" s="63"/>
      <c r="BI82" s="10"/>
      <c r="BJ82" s="8"/>
      <c r="BK82" s="38"/>
      <c r="BL82" s="63"/>
      <c r="BM82" s="10"/>
      <c r="BN82" s="8"/>
      <c r="BO82" s="38"/>
      <c r="BP82" s="63"/>
      <c r="BQ82" s="10"/>
      <c r="BR82" s="8"/>
      <c r="BS82" s="38"/>
      <c r="BT82" s="63"/>
      <c r="BU82" s="10"/>
      <c r="BV82" s="8"/>
      <c r="BW82" s="38"/>
      <c r="BX82" s="63"/>
      <c r="BY82" s="10"/>
      <c r="BZ82" s="8"/>
      <c r="CA82" s="38"/>
    </row>
    <row r="83" spans="1:82">
      <c r="A83" s="65" t="s">
        <v>309</v>
      </c>
      <c r="B83" s="54">
        <f t="shared" si="28"/>
        <v>0</v>
      </c>
      <c r="C83" s="92">
        <f t="shared" si="24"/>
        <v>7080</v>
      </c>
      <c r="D83" s="91">
        <f t="shared" si="25"/>
        <v>0</v>
      </c>
      <c r="E83" s="91">
        <f t="shared" si="22"/>
        <v>7080</v>
      </c>
      <c r="F83" s="91">
        <f t="shared" si="29"/>
        <v>0</v>
      </c>
      <c r="G83" s="101">
        <f t="shared" si="30"/>
        <v>0</v>
      </c>
      <c r="H83" s="91">
        <f t="shared" si="33"/>
        <v>0</v>
      </c>
      <c r="I83" s="91">
        <f t="shared" si="31"/>
        <v>0</v>
      </c>
      <c r="J83" s="91">
        <f t="shared" si="23"/>
        <v>0</v>
      </c>
      <c r="K83" s="10">
        <f t="shared" si="32"/>
        <v>0</v>
      </c>
      <c r="L83" s="330"/>
      <c r="M83" s="331"/>
      <c r="N83" s="331"/>
      <c r="O83" s="332"/>
      <c r="P83" s="63"/>
      <c r="Q83" s="10"/>
      <c r="R83" s="8"/>
      <c r="S83" s="38"/>
      <c r="T83" s="63"/>
      <c r="U83" s="10"/>
      <c r="V83" s="8"/>
      <c r="W83" s="38"/>
      <c r="X83" s="63"/>
      <c r="Y83" s="10"/>
      <c r="Z83" s="8"/>
      <c r="AA83" s="38"/>
      <c r="AB83" s="63"/>
      <c r="AC83" s="10"/>
      <c r="AD83" s="8"/>
      <c r="AE83" s="38"/>
      <c r="AF83" s="63"/>
      <c r="AG83" s="10"/>
      <c r="AH83" s="8"/>
      <c r="AI83" s="38"/>
      <c r="AJ83" s="63"/>
      <c r="AK83" s="10"/>
      <c r="AL83" s="8"/>
      <c r="AM83" s="10"/>
      <c r="AN83" s="63"/>
      <c r="AO83" s="10"/>
      <c r="AP83" s="8"/>
      <c r="AQ83" s="38"/>
      <c r="AR83" s="63"/>
      <c r="AS83" s="10"/>
      <c r="AT83" s="8"/>
      <c r="AU83" s="38"/>
      <c r="AV83" s="383"/>
      <c r="AW83" s="10">
        <v>7080</v>
      </c>
      <c r="AX83" s="10"/>
      <c r="AY83" s="38"/>
      <c r="AZ83" s="383"/>
      <c r="BA83" s="10"/>
      <c r="BB83" s="10"/>
      <c r="BC83" s="38"/>
      <c r="BD83" s="63"/>
      <c r="BE83" s="10"/>
      <c r="BF83" s="8"/>
      <c r="BG83" s="38"/>
      <c r="BH83" s="63"/>
      <c r="BI83" s="10"/>
      <c r="BJ83" s="8"/>
      <c r="BK83" s="38"/>
      <c r="BL83" s="63"/>
      <c r="BM83" s="10"/>
      <c r="BN83" s="8"/>
      <c r="BO83" s="38"/>
      <c r="BP83" s="63"/>
      <c r="BQ83" s="10"/>
      <c r="BR83" s="8"/>
      <c r="BS83" s="38"/>
      <c r="BT83" s="63"/>
      <c r="BU83" s="10"/>
      <c r="BV83" s="8"/>
      <c r="BW83" s="38"/>
      <c r="BX83" s="63"/>
      <c r="BY83" s="10"/>
      <c r="BZ83" s="8"/>
      <c r="CA83" s="38"/>
    </row>
    <row r="84" spans="1:82">
      <c r="A84" s="65" t="s">
        <v>310</v>
      </c>
      <c r="B84" s="54">
        <f t="shared" si="28"/>
        <v>0</v>
      </c>
      <c r="C84" s="92">
        <f t="shared" si="24"/>
        <v>0</v>
      </c>
      <c r="D84" s="91">
        <f t="shared" si="25"/>
        <v>0</v>
      </c>
      <c r="E84" s="91">
        <f t="shared" si="22"/>
        <v>0</v>
      </c>
      <c r="F84" s="91">
        <f t="shared" si="29"/>
        <v>0</v>
      </c>
      <c r="G84" s="101">
        <f t="shared" si="30"/>
        <v>0</v>
      </c>
      <c r="H84" s="91">
        <f t="shared" si="33"/>
        <v>0</v>
      </c>
      <c r="I84" s="91">
        <f t="shared" si="31"/>
        <v>0</v>
      </c>
      <c r="J84" s="91">
        <f t="shared" si="23"/>
        <v>0</v>
      </c>
      <c r="K84" s="10">
        <f t="shared" si="32"/>
        <v>0</v>
      </c>
      <c r="L84" s="309"/>
      <c r="M84" s="310"/>
      <c r="N84" s="310"/>
      <c r="O84" s="311"/>
      <c r="P84" s="63"/>
      <c r="Q84" s="10"/>
      <c r="R84" s="8"/>
      <c r="S84" s="38"/>
      <c r="T84" s="63"/>
      <c r="U84" s="10"/>
      <c r="V84" s="8"/>
      <c r="W84" s="38"/>
      <c r="X84" s="63"/>
      <c r="Y84" s="10"/>
      <c r="Z84" s="8"/>
      <c r="AA84" s="38"/>
      <c r="AB84" s="63"/>
      <c r="AC84" s="10"/>
      <c r="AD84" s="8"/>
      <c r="AE84" s="38"/>
      <c r="AF84" s="63"/>
      <c r="AG84" s="10"/>
      <c r="AH84" s="8"/>
      <c r="AI84" s="38"/>
      <c r="AJ84" s="63"/>
      <c r="AK84" s="10"/>
      <c r="AL84" s="8"/>
      <c r="AM84" s="10"/>
      <c r="AN84" s="63"/>
      <c r="AO84" s="10"/>
      <c r="AP84" s="8"/>
      <c r="AQ84" s="38"/>
      <c r="AR84" s="63"/>
      <c r="AS84" s="10"/>
      <c r="AT84" s="8"/>
      <c r="AU84" s="38"/>
      <c r="AV84" s="383"/>
      <c r="AW84" s="10"/>
      <c r="AX84" s="10"/>
      <c r="AY84" s="38"/>
      <c r="AZ84" s="383"/>
      <c r="BA84" s="10"/>
      <c r="BB84" s="10"/>
      <c r="BC84" s="38"/>
      <c r="BD84" s="63"/>
      <c r="BE84" s="10"/>
      <c r="BF84" s="8"/>
      <c r="BG84" s="38"/>
      <c r="BH84" s="63"/>
      <c r="BI84" s="10"/>
      <c r="BJ84" s="8"/>
      <c r="BK84" s="38"/>
      <c r="BL84" s="63"/>
      <c r="BM84" s="10"/>
      <c r="BN84" s="8"/>
      <c r="BO84" s="38"/>
      <c r="BP84" s="63"/>
      <c r="BQ84" s="10"/>
      <c r="BR84" s="8"/>
      <c r="BS84" s="38"/>
      <c r="BT84" s="63"/>
      <c r="BU84" s="10"/>
      <c r="BV84" s="8"/>
      <c r="BW84" s="38"/>
      <c r="BX84" s="63"/>
      <c r="BY84" s="10"/>
      <c r="BZ84" s="8"/>
      <c r="CA84" s="38"/>
    </row>
    <row r="85" spans="1:82">
      <c r="A85" s="65" t="s">
        <v>311</v>
      </c>
      <c r="B85" s="54">
        <f t="shared" si="28"/>
        <v>0</v>
      </c>
      <c r="C85" s="92">
        <f t="shared" si="24"/>
        <v>0</v>
      </c>
      <c r="D85" s="91">
        <f t="shared" si="25"/>
        <v>0</v>
      </c>
      <c r="E85" s="91">
        <f t="shared" si="22"/>
        <v>0</v>
      </c>
      <c r="F85" s="91">
        <f t="shared" si="29"/>
        <v>0</v>
      </c>
      <c r="G85" s="101">
        <f t="shared" si="30"/>
        <v>0</v>
      </c>
      <c r="H85" s="91">
        <f t="shared" si="33"/>
        <v>0</v>
      </c>
      <c r="I85" s="91">
        <f t="shared" si="31"/>
        <v>0</v>
      </c>
      <c r="J85" s="91">
        <f t="shared" si="23"/>
        <v>0</v>
      </c>
      <c r="K85" s="10">
        <f t="shared" si="32"/>
        <v>0</v>
      </c>
      <c r="L85" s="309"/>
      <c r="M85" s="310"/>
      <c r="N85" s="310"/>
      <c r="O85" s="311"/>
      <c r="P85" s="63"/>
      <c r="Q85" s="10"/>
      <c r="R85" s="8"/>
      <c r="S85" s="38"/>
      <c r="T85" s="63"/>
      <c r="U85" s="10"/>
      <c r="V85" s="8"/>
      <c r="W85" s="38"/>
      <c r="X85" s="63"/>
      <c r="Y85" s="10"/>
      <c r="Z85" s="8"/>
      <c r="AA85" s="38"/>
      <c r="AB85" s="63"/>
      <c r="AC85" s="10"/>
      <c r="AD85" s="8"/>
      <c r="AE85" s="38"/>
      <c r="AF85" s="63"/>
      <c r="AG85" s="10"/>
      <c r="AH85" s="8"/>
      <c r="AI85" s="38"/>
      <c r="AJ85" s="63"/>
      <c r="AK85" s="10"/>
      <c r="AL85" s="8"/>
      <c r="AM85" s="10"/>
      <c r="AN85" s="63"/>
      <c r="AO85" s="10"/>
      <c r="AP85" s="8"/>
      <c r="AQ85" s="38"/>
      <c r="AR85" s="63"/>
      <c r="AS85" s="10"/>
      <c r="AT85" s="8"/>
      <c r="AU85" s="38"/>
      <c r="AV85" s="383"/>
      <c r="AW85" s="10"/>
      <c r="AX85" s="10"/>
      <c r="AY85" s="38"/>
      <c r="AZ85" s="383"/>
      <c r="BA85" s="10"/>
      <c r="BB85" s="10"/>
      <c r="BC85" s="38"/>
      <c r="BD85" s="63"/>
      <c r="BE85" s="10"/>
      <c r="BF85" s="8"/>
      <c r="BG85" s="38"/>
      <c r="BH85" s="63"/>
      <c r="BI85" s="10"/>
      <c r="BJ85" s="8"/>
      <c r="BK85" s="38"/>
      <c r="BL85" s="63"/>
      <c r="BM85" s="10"/>
      <c r="BN85" s="8"/>
      <c r="BO85" s="38"/>
      <c r="BP85" s="63"/>
      <c r="BQ85" s="10"/>
      <c r="BR85" s="8"/>
      <c r="BS85" s="38"/>
      <c r="BT85" s="63"/>
      <c r="BU85" s="10"/>
      <c r="BV85" s="8"/>
      <c r="BW85" s="38"/>
      <c r="BX85" s="63"/>
      <c r="BY85" s="10"/>
      <c r="BZ85" s="8"/>
      <c r="CA85" s="38"/>
    </row>
    <row r="86" spans="1:82">
      <c r="A86" s="65" t="s">
        <v>312</v>
      </c>
      <c r="B86" s="54">
        <f t="shared" si="28"/>
        <v>0</v>
      </c>
      <c r="C86" s="92">
        <f t="shared" si="24"/>
        <v>0</v>
      </c>
      <c r="D86" s="91">
        <f t="shared" si="25"/>
        <v>0</v>
      </c>
      <c r="E86" s="91">
        <f t="shared" ref="E86:E117" si="34">Q86+Y86+AG86+AO86+AW86+BE86+BM86+BU86</f>
        <v>0</v>
      </c>
      <c r="F86" s="91">
        <f t="shared" si="29"/>
        <v>0</v>
      </c>
      <c r="G86" s="101">
        <f t="shared" si="30"/>
        <v>0</v>
      </c>
      <c r="H86" s="91">
        <f t="shared" si="33"/>
        <v>0</v>
      </c>
      <c r="I86" s="91">
        <f t="shared" si="31"/>
        <v>0</v>
      </c>
      <c r="J86" s="91">
        <f t="shared" ref="J86:J117" si="35">V86+AD86+AL86+AT86+BB86+BJ86+BR86+BZ86</f>
        <v>0</v>
      </c>
      <c r="K86" s="10">
        <f t="shared" si="32"/>
        <v>0</v>
      </c>
      <c r="L86" s="309"/>
      <c r="M86" s="310"/>
      <c r="N86" s="310"/>
      <c r="O86" s="311"/>
      <c r="P86" s="63"/>
      <c r="Q86" s="10"/>
      <c r="R86" s="8"/>
      <c r="S86" s="38"/>
      <c r="T86" s="63"/>
      <c r="U86" s="10"/>
      <c r="V86" s="8"/>
      <c r="W86" s="38"/>
      <c r="X86" s="63"/>
      <c r="Y86" s="10"/>
      <c r="Z86" s="8"/>
      <c r="AA86" s="38"/>
      <c r="AB86" s="63"/>
      <c r="AC86" s="10"/>
      <c r="AD86" s="8"/>
      <c r="AE86" s="38"/>
      <c r="AF86" s="63"/>
      <c r="AG86" s="10"/>
      <c r="AH86" s="8"/>
      <c r="AI86" s="38"/>
      <c r="AJ86" s="63"/>
      <c r="AK86" s="10"/>
      <c r="AL86" s="8"/>
      <c r="AM86" s="10"/>
      <c r="AN86" s="63"/>
      <c r="AO86" s="10"/>
      <c r="AP86" s="8"/>
      <c r="AQ86" s="38"/>
      <c r="AR86" s="63"/>
      <c r="AS86" s="10"/>
      <c r="AT86" s="8"/>
      <c r="AU86" s="38"/>
      <c r="AV86" s="383"/>
      <c r="AW86" s="10"/>
      <c r="AX86" s="10"/>
      <c r="AY86" s="38"/>
      <c r="AZ86" s="383"/>
      <c r="BA86" s="10"/>
      <c r="BB86" s="10"/>
      <c r="BC86" s="38"/>
      <c r="BD86" s="63"/>
      <c r="BE86" s="10"/>
      <c r="BF86" s="8"/>
      <c r="BG86" s="38"/>
      <c r="BH86" s="63"/>
      <c r="BI86" s="10"/>
      <c r="BJ86" s="8"/>
      <c r="BK86" s="38"/>
      <c r="BL86" s="63"/>
      <c r="BM86" s="10"/>
      <c r="BN86" s="8"/>
      <c r="BO86" s="38"/>
      <c r="BP86" s="63"/>
      <c r="BQ86" s="10"/>
      <c r="BR86" s="8"/>
      <c r="BS86" s="38"/>
      <c r="BT86" s="63"/>
      <c r="BU86" s="10"/>
      <c r="BV86" s="8"/>
      <c r="BW86" s="38"/>
      <c r="BX86" s="63"/>
      <c r="BY86" s="10"/>
      <c r="BZ86" s="8"/>
      <c r="CA86" s="38"/>
    </row>
    <row r="87" spans="1:82" s="88" customFormat="1">
      <c r="A87" s="69" t="s">
        <v>313</v>
      </c>
      <c r="B87" s="86">
        <f t="shared" si="28"/>
        <v>0</v>
      </c>
      <c r="C87" s="94">
        <f t="shared" si="24"/>
        <v>0</v>
      </c>
      <c r="D87" s="93">
        <f t="shared" si="25"/>
        <v>0</v>
      </c>
      <c r="E87" s="93">
        <f t="shared" si="34"/>
        <v>0</v>
      </c>
      <c r="F87" s="93">
        <f t="shared" si="29"/>
        <v>0</v>
      </c>
      <c r="G87" s="108">
        <f t="shared" si="30"/>
        <v>0</v>
      </c>
      <c r="H87" s="93">
        <f t="shared" si="33"/>
        <v>0</v>
      </c>
      <c r="I87" s="93">
        <f t="shared" si="31"/>
        <v>0</v>
      </c>
      <c r="J87" s="93">
        <f t="shared" si="35"/>
        <v>0</v>
      </c>
      <c r="K87" s="29">
        <f t="shared" si="32"/>
        <v>0</v>
      </c>
      <c r="L87" s="315"/>
      <c r="M87" s="316"/>
      <c r="N87" s="316"/>
      <c r="O87" s="317"/>
      <c r="P87" s="113"/>
      <c r="Q87" s="29"/>
      <c r="R87" s="7"/>
      <c r="S87" s="40"/>
      <c r="T87" s="113"/>
      <c r="U87" s="29"/>
      <c r="V87" s="7"/>
      <c r="W87" s="40"/>
      <c r="X87" s="113"/>
      <c r="Y87" s="29"/>
      <c r="Z87" s="7"/>
      <c r="AA87" s="40"/>
      <c r="AB87" s="113"/>
      <c r="AC87" s="29"/>
      <c r="AD87" s="7"/>
      <c r="AE87" s="40"/>
      <c r="AF87" s="113"/>
      <c r="AG87" s="29"/>
      <c r="AH87" s="7"/>
      <c r="AI87" s="40"/>
      <c r="AJ87" s="113"/>
      <c r="AK87" s="29"/>
      <c r="AL87" s="7"/>
      <c r="AM87" s="29"/>
      <c r="AN87" s="113"/>
      <c r="AO87" s="29"/>
      <c r="AP87" s="7"/>
      <c r="AQ87" s="40"/>
      <c r="AR87" s="113"/>
      <c r="AS87" s="29"/>
      <c r="AT87" s="7"/>
      <c r="AU87" s="40"/>
      <c r="AV87" s="382"/>
      <c r="AW87" s="29"/>
      <c r="AX87" s="29"/>
      <c r="AY87" s="40"/>
      <c r="AZ87" s="382"/>
      <c r="BA87" s="29"/>
      <c r="BB87" s="29"/>
      <c r="BC87" s="40"/>
      <c r="BD87" s="113"/>
      <c r="BE87" s="29"/>
      <c r="BF87" s="7"/>
      <c r="BG87" s="40"/>
      <c r="BH87" s="113"/>
      <c r="BI87" s="29"/>
      <c r="BJ87" s="7"/>
      <c r="BK87" s="40"/>
      <c r="BL87" s="113"/>
      <c r="BM87" s="29"/>
      <c r="BN87" s="7"/>
      <c r="BO87" s="40"/>
      <c r="BP87" s="113"/>
      <c r="BQ87" s="29"/>
      <c r="BR87" s="7"/>
      <c r="BS87" s="40"/>
      <c r="BT87" s="113"/>
      <c r="BU87" s="29"/>
      <c r="BV87" s="7"/>
      <c r="BW87" s="40"/>
      <c r="BX87" s="113"/>
      <c r="BY87" s="29"/>
      <c r="BZ87" s="7"/>
      <c r="CA87" s="40"/>
    </row>
    <row r="88" spans="1:82">
      <c r="A88" s="65" t="s">
        <v>314</v>
      </c>
      <c r="B88" s="54">
        <f t="shared" si="28"/>
        <v>75000</v>
      </c>
      <c r="C88" s="92">
        <f t="shared" si="24"/>
        <v>0</v>
      </c>
      <c r="D88" s="91">
        <f t="shared" si="25"/>
        <v>0</v>
      </c>
      <c r="E88" s="91">
        <f t="shared" si="34"/>
        <v>0</v>
      </c>
      <c r="F88" s="91">
        <f t="shared" si="29"/>
        <v>0</v>
      </c>
      <c r="G88" s="101">
        <f t="shared" si="30"/>
        <v>0</v>
      </c>
      <c r="H88" s="91">
        <f t="shared" si="33"/>
        <v>75000</v>
      </c>
      <c r="I88" s="91">
        <f t="shared" si="31"/>
        <v>0</v>
      </c>
      <c r="J88" s="91">
        <f t="shared" si="35"/>
        <v>0</v>
      </c>
      <c r="K88" s="10">
        <f t="shared" si="32"/>
        <v>0</v>
      </c>
      <c r="L88" s="309"/>
      <c r="M88" s="310"/>
      <c r="N88" s="310"/>
      <c r="O88" s="311"/>
      <c r="P88" s="63"/>
      <c r="Q88" s="10"/>
      <c r="R88" s="8">
        <v>75000</v>
      </c>
      <c r="S88" s="38"/>
      <c r="T88" s="63"/>
      <c r="U88" s="10"/>
      <c r="V88" s="8"/>
      <c r="W88" s="38"/>
      <c r="X88" s="63"/>
      <c r="Y88" s="10"/>
      <c r="Z88" s="8"/>
      <c r="AA88" s="38"/>
      <c r="AB88" s="63"/>
      <c r="AC88" s="10"/>
      <c r="AD88" s="8"/>
      <c r="AE88" s="38"/>
      <c r="AF88" s="63"/>
      <c r="AG88" s="10"/>
      <c r="AH88" s="8"/>
      <c r="AI88" s="38"/>
      <c r="AJ88" s="63"/>
      <c r="AK88" s="10"/>
      <c r="AL88" s="8"/>
      <c r="AM88" s="10"/>
      <c r="AN88" s="63"/>
      <c r="AO88" s="10"/>
      <c r="AP88" s="8"/>
      <c r="AQ88" s="38"/>
      <c r="AR88" s="63"/>
      <c r="AS88" s="10"/>
      <c r="AT88" s="8"/>
      <c r="AU88" s="38"/>
      <c r="AV88" s="383"/>
      <c r="AW88" s="10"/>
      <c r="AX88" s="10"/>
      <c r="AY88" s="38"/>
      <c r="AZ88" s="383"/>
      <c r="BA88" s="10"/>
      <c r="BB88" s="10"/>
      <c r="BC88" s="38"/>
      <c r="BD88" s="63"/>
      <c r="BE88" s="10"/>
      <c r="BF88" s="8"/>
      <c r="BG88" s="38"/>
      <c r="BH88" s="63"/>
      <c r="BI88" s="10"/>
      <c r="BJ88" s="8"/>
      <c r="BK88" s="38"/>
      <c r="BL88" s="63"/>
      <c r="BM88" s="10"/>
      <c r="BN88" s="8"/>
      <c r="BO88" s="38"/>
      <c r="BP88" s="63"/>
      <c r="BQ88" s="10"/>
      <c r="BR88" s="8"/>
      <c r="BS88" s="38"/>
      <c r="BT88" s="63"/>
      <c r="BU88" s="10"/>
      <c r="BV88" s="8"/>
      <c r="BW88" s="38"/>
      <c r="BX88" s="63"/>
      <c r="BY88" s="10"/>
      <c r="BZ88" s="8"/>
      <c r="CA88" s="38"/>
    </row>
    <row r="89" spans="1:82" s="99" customFormat="1">
      <c r="A89" s="69" t="s">
        <v>373</v>
      </c>
      <c r="B89" s="86">
        <f t="shared" si="28"/>
        <v>0</v>
      </c>
      <c r="C89" s="94">
        <f t="shared" si="24"/>
        <v>0</v>
      </c>
      <c r="D89" s="93">
        <f t="shared" si="25"/>
        <v>0</v>
      </c>
      <c r="E89" s="93">
        <f t="shared" si="34"/>
        <v>0</v>
      </c>
      <c r="F89" s="93">
        <f t="shared" si="29"/>
        <v>0</v>
      </c>
      <c r="G89" s="108">
        <f t="shared" si="30"/>
        <v>0</v>
      </c>
      <c r="H89" s="93">
        <f t="shared" si="33"/>
        <v>0</v>
      </c>
      <c r="I89" s="93">
        <f t="shared" si="31"/>
        <v>0</v>
      </c>
      <c r="J89" s="93">
        <f t="shared" si="35"/>
        <v>0</v>
      </c>
      <c r="K89" s="29">
        <f t="shared" si="32"/>
        <v>0</v>
      </c>
      <c r="L89" s="339"/>
      <c r="M89" s="340"/>
      <c r="N89" s="340"/>
      <c r="O89" s="317"/>
      <c r="P89" s="382"/>
      <c r="Q89" s="29"/>
      <c r="R89" s="29"/>
      <c r="S89" s="40"/>
      <c r="T89" s="382"/>
      <c r="U89" s="29"/>
      <c r="V89" s="29"/>
      <c r="W89" s="40"/>
      <c r="X89" s="382"/>
      <c r="Y89" s="29"/>
      <c r="Z89" s="29"/>
      <c r="AA89" s="40"/>
      <c r="AB89" s="382"/>
      <c r="AC89" s="29"/>
      <c r="AD89" s="29"/>
      <c r="AE89" s="40"/>
      <c r="AF89" s="382"/>
      <c r="AG89" s="29"/>
      <c r="AH89" s="29"/>
      <c r="AI89" s="40"/>
      <c r="AJ89" s="382"/>
      <c r="AK89" s="29"/>
      <c r="AL89" s="29"/>
      <c r="AM89" s="29"/>
      <c r="AN89" s="382"/>
      <c r="AO89" s="29"/>
      <c r="AP89" s="29"/>
      <c r="AQ89" s="40"/>
      <c r="AR89" s="382"/>
      <c r="AS89" s="29"/>
      <c r="AT89" s="29"/>
      <c r="AU89" s="40"/>
      <c r="AV89" s="382"/>
      <c r="AW89" s="29"/>
      <c r="AX89" s="29"/>
      <c r="AY89" s="40"/>
      <c r="AZ89" s="382"/>
      <c r="BA89" s="29"/>
      <c r="BB89" s="29"/>
      <c r="BC89" s="40"/>
      <c r="BD89" s="382"/>
      <c r="BE89" s="29"/>
      <c r="BF89" s="29"/>
      <c r="BG89" s="40"/>
      <c r="BH89" s="382"/>
      <c r="BI89" s="29"/>
      <c r="BJ89" s="29"/>
      <c r="BK89" s="40"/>
      <c r="BL89" s="382"/>
      <c r="BM89" s="29"/>
      <c r="BN89" s="29"/>
      <c r="BO89" s="40"/>
      <c r="BP89" s="382"/>
      <c r="BQ89" s="29"/>
      <c r="BR89" s="29"/>
      <c r="BS89" s="40"/>
      <c r="BT89" s="382"/>
      <c r="BU89" s="29"/>
      <c r="BV89" s="29"/>
      <c r="BW89" s="40"/>
      <c r="BX89" s="382"/>
      <c r="BY89" s="29"/>
      <c r="BZ89" s="29"/>
      <c r="CA89" s="40"/>
      <c r="CB89" s="117">
        <v>42277</v>
      </c>
      <c r="CC89" s="116" t="s">
        <v>377</v>
      </c>
      <c r="CD89" s="117">
        <v>42277</v>
      </c>
    </row>
    <row r="90" spans="1:82" customFormat="1">
      <c r="A90" s="65" t="s">
        <v>378</v>
      </c>
      <c r="B90" s="54">
        <f t="shared" si="28"/>
        <v>0</v>
      </c>
      <c r="C90" s="92">
        <f t="shared" si="24"/>
        <v>0</v>
      </c>
      <c r="D90" s="54">
        <f t="shared" si="25"/>
        <v>0</v>
      </c>
      <c r="E90" s="91">
        <f t="shared" si="34"/>
        <v>0</v>
      </c>
      <c r="F90" s="91">
        <f t="shared" si="29"/>
        <v>0</v>
      </c>
      <c r="G90" s="101">
        <f t="shared" si="30"/>
        <v>0</v>
      </c>
      <c r="H90" s="91">
        <f t="shared" si="33"/>
        <v>0</v>
      </c>
      <c r="I90" s="91">
        <f t="shared" si="31"/>
        <v>0</v>
      </c>
      <c r="J90" s="91">
        <f t="shared" si="35"/>
        <v>0</v>
      </c>
      <c r="K90" s="8">
        <f t="shared" si="32"/>
        <v>0</v>
      </c>
      <c r="L90" s="341"/>
      <c r="M90" s="342"/>
      <c r="N90" s="342"/>
      <c r="O90" s="311"/>
      <c r="P90" s="383"/>
      <c r="Q90" s="10"/>
      <c r="R90" s="10"/>
      <c r="S90" s="38"/>
      <c r="T90" s="383"/>
      <c r="U90" s="10"/>
      <c r="V90" s="10"/>
      <c r="W90" s="38"/>
      <c r="X90" s="383"/>
      <c r="Y90" s="10"/>
      <c r="Z90" s="10"/>
      <c r="AA90" s="38"/>
      <c r="AB90" s="383"/>
      <c r="AC90" s="10"/>
      <c r="AD90" s="10"/>
      <c r="AE90" s="38"/>
      <c r="AF90" s="383"/>
      <c r="AG90" s="10"/>
      <c r="AH90" s="10"/>
      <c r="AI90" s="38"/>
      <c r="AJ90" s="383"/>
      <c r="AK90" s="10"/>
      <c r="AL90" s="10"/>
      <c r="AM90" s="10"/>
      <c r="AN90" s="383"/>
      <c r="AO90" s="10"/>
      <c r="AP90" s="10"/>
      <c r="AQ90" s="38"/>
      <c r="AR90" s="383"/>
      <c r="AS90" s="10"/>
      <c r="AT90" s="10"/>
      <c r="AU90" s="38"/>
      <c r="AV90" s="383"/>
      <c r="AW90" s="10"/>
      <c r="AX90" s="10"/>
      <c r="AY90" s="38"/>
      <c r="AZ90" s="383"/>
      <c r="BA90" s="10"/>
      <c r="BB90" s="10"/>
      <c r="BC90" s="38"/>
      <c r="BD90" s="383"/>
      <c r="BE90" s="10"/>
      <c r="BF90" s="10"/>
      <c r="BG90" s="38"/>
      <c r="BH90" s="383"/>
      <c r="BI90" s="10"/>
      <c r="BJ90" s="10"/>
      <c r="BK90" s="38"/>
      <c r="BL90" s="383"/>
      <c r="BM90" s="10"/>
      <c r="BN90" s="10"/>
      <c r="BO90" s="38"/>
      <c r="BP90" s="383"/>
      <c r="BQ90" s="10"/>
      <c r="BR90" s="10"/>
      <c r="BS90" s="38"/>
      <c r="BT90" s="383"/>
      <c r="BU90" s="10"/>
      <c r="BV90" s="10"/>
      <c r="BW90" s="38"/>
      <c r="BX90" s="383"/>
      <c r="BY90" s="10"/>
      <c r="BZ90" s="10"/>
      <c r="CA90" s="38"/>
      <c r="CB90" s="58">
        <v>42998</v>
      </c>
      <c r="CC90" s="59" t="s">
        <v>379</v>
      </c>
      <c r="CD90" s="58">
        <v>42998</v>
      </c>
    </row>
    <row r="91" spans="1:82" customFormat="1">
      <c r="A91" s="60" t="s">
        <v>380</v>
      </c>
      <c r="B91" s="54">
        <f t="shared" si="28"/>
        <v>0</v>
      </c>
      <c r="C91" s="102">
        <f t="shared" si="24"/>
        <v>0</v>
      </c>
      <c r="D91" s="54">
        <f t="shared" si="25"/>
        <v>0</v>
      </c>
      <c r="E91" s="91">
        <f t="shared" si="34"/>
        <v>0</v>
      </c>
      <c r="F91" s="91">
        <f t="shared" si="29"/>
        <v>0</v>
      </c>
      <c r="G91" s="101">
        <f t="shared" si="30"/>
        <v>0</v>
      </c>
      <c r="H91" s="91">
        <f t="shared" si="33"/>
        <v>0</v>
      </c>
      <c r="I91" s="91">
        <f t="shared" si="31"/>
        <v>0</v>
      </c>
      <c r="J91" s="91">
        <f t="shared" si="35"/>
        <v>0</v>
      </c>
      <c r="K91" s="8">
        <f t="shared" si="32"/>
        <v>0</v>
      </c>
      <c r="L91" s="341"/>
      <c r="M91" s="342"/>
      <c r="N91" s="342"/>
      <c r="O91" s="343"/>
      <c r="P91" s="383"/>
      <c r="Q91" s="10"/>
      <c r="R91" s="10"/>
      <c r="S91" s="38"/>
      <c r="T91" s="383"/>
      <c r="U91" s="10"/>
      <c r="V91" s="10"/>
      <c r="W91" s="38"/>
      <c r="X91" s="383"/>
      <c r="Y91" s="10"/>
      <c r="Z91" s="10"/>
      <c r="AA91" s="38"/>
      <c r="AB91" s="383"/>
      <c r="AC91" s="10"/>
      <c r="AD91" s="10"/>
      <c r="AE91" s="38"/>
      <c r="AF91" s="383"/>
      <c r="AG91" s="10"/>
      <c r="AH91" s="10"/>
      <c r="AI91" s="38"/>
      <c r="AJ91" s="383"/>
      <c r="AK91" s="10"/>
      <c r="AL91" s="10"/>
      <c r="AM91" s="10"/>
      <c r="AN91" s="383"/>
      <c r="AO91" s="10"/>
      <c r="AP91" s="10"/>
      <c r="AQ91" s="38"/>
      <c r="AR91" s="383"/>
      <c r="AS91" s="10"/>
      <c r="AT91" s="10"/>
      <c r="AU91" s="38"/>
      <c r="AV91" s="383"/>
      <c r="AW91" s="10"/>
      <c r="AX91" s="10"/>
      <c r="AY91" s="38"/>
      <c r="AZ91" s="383"/>
      <c r="BA91" s="10"/>
      <c r="BB91" s="10"/>
      <c r="BC91" s="38"/>
      <c r="BD91" s="383"/>
      <c r="BE91" s="10"/>
      <c r="BF91" s="10"/>
      <c r="BG91" s="38"/>
      <c r="BH91" s="383"/>
      <c r="BI91" s="10"/>
      <c r="BJ91" s="10"/>
      <c r="BK91" s="38"/>
      <c r="BL91" s="383"/>
      <c r="BM91" s="10"/>
      <c r="BN91" s="10"/>
      <c r="BO91" s="38"/>
      <c r="BP91" s="383"/>
      <c r="BQ91" s="10"/>
      <c r="BR91" s="10"/>
      <c r="BS91" s="38"/>
      <c r="BT91" s="383"/>
      <c r="BU91" s="10"/>
      <c r="BV91" s="10"/>
      <c r="BW91" s="38"/>
      <c r="BX91" s="383"/>
      <c r="BY91" s="10"/>
      <c r="BZ91" s="10"/>
      <c r="CA91" s="38"/>
      <c r="CB91" s="58">
        <v>43109</v>
      </c>
      <c r="CC91" s="59" t="s">
        <v>381</v>
      </c>
      <c r="CD91" s="58">
        <v>43109</v>
      </c>
    </row>
    <row r="92" spans="1:82" customFormat="1">
      <c r="A92" s="60" t="s">
        <v>382</v>
      </c>
      <c r="B92" s="54">
        <f t="shared" si="28"/>
        <v>310909.09090909094</v>
      </c>
      <c r="C92" s="102">
        <f t="shared" si="24"/>
        <v>0</v>
      </c>
      <c r="D92" s="54">
        <f t="shared" si="25"/>
        <v>0</v>
      </c>
      <c r="E92" s="91">
        <f t="shared" si="34"/>
        <v>0</v>
      </c>
      <c r="F92" s="91">
        <f t="shared" si="29"/>
        <v>0</v>
      </c>
      <c r="G92" s="101">
        <f t="shared" si="30"/>
        <v>0</v>
      </c>
      <c r="H92" s="91">
        <f t="shared" si="33"/>
        <v>270000</v>
      </c>
      <c r="I92" s="91">
        <f t="shared" si="31"/>
        <v>0</v>
      </c>
      <c r="J92" s="91">
        <f t="shared" si="35"/>
        <v>40909.090909090912</v>
      </c>
      <c r="K92" s="8">
        <f t="shared" si="32"/>
        <v>0</v>
      </c>
      <c r="L92" s="341"/>
      <c r="M92" s="342"/>
      <c r="N92" s="342"/>
      <c r="O92" s="343"/>
      <c r="P92" s="383"/>
      <c r="Q92" s="10"/>
      <c r="R92" s="10">
        <v>270000</v>
      </c>
      <c r="S92" s="38"/>
      <c r="T92" s="383"/>
      <c r="U92" s="10"/>
      <c r="V92" s="10"/>
      <c r="W92" s="38"/>
      <c r="X92" s="383"/>
      <c r="Y92" s="10"/>
      <c r="Z92" s="10"/>
      <c r="AA92" s="38"/>
      <c r="AB92" s="383"/>
      <c r="AC92" s="10"/>
      <c r="AD92" s="10"/>
      <c r="AE92" s="38"/>
      <c r="AF92" s="383"/>
      <c r="AG92" s="10"/>
      <c r="AH92" s="10"/>
      <c r="AI92" s="38"/>
      <c r="AJ92" s="383"/>
      <c r="AK92" s="10"/>
      <c r="AL92" s="10"/>
      <c r="AM92" s="10"/>
      <c r="AN92" s="383"/>
      <c r="AO92" s="10"/>
      <c r="AP92" s="10"/>
      <c r="AQ92" s="38"/>
      <c r="AR92" s="383"/>
      <c r="AS92" s="10"/>
      <c r="AT92" s="10"/>
      <c r="AU92" s="38"/>
      <c r="AV92" s="383"/>
      <c r="AW92" s="10"/>
      <c r="AX92" s="10"/>
      <c r="AY92" s="38"/>
      <c r="AZ92" s="383"/>
      <c r="BA92" s="10"/>
      <c r="BB92" s="10"/>
      <c r="BC92" s="38"/>
      <c r="BD92" s="383"/>
      <c r="BE92" s="10"/>
      <c r="BF92" s="10"/>
      <c r="BG92" s="38"/>
      <c r="BH92" s="383"/>
      <c r="BI92" s="10"/>
      <c r="BJ92" s="10"/>
      <c r="BK92" s="38"/>
      <c r="BL92" s="383"/>
      <c r="BM92" s="10"/>
      <c r="BN92" s="10"/>
      <c r="BO92" s="38"/>
      <c r="BP92" s="383"/>
      <c r="BQ92" s="10"/>
      <c r="BR92" s="10"/>
      <c r="BS92" s="38"/>
      <c r="BT92" s="383"/>
      <c r="BU92" s="10"/>
      <c r="BV92" s="10"/>
      <c r="BW92" s="38"/>
      <c r="BX92" s="383"/>
      <c r="BY92" s="10"/>
      <c r="BZ92" s="10">
        <f>(45000/11)*10</f>
        <v>40909.090909090912</v>
      </c>
      <c r="CA92" s="38"/>
      <c r="CB92" s="58">
        <v>42634</v>
      </c>
      <c r="CC92" s="59" t="s">
        <v>383</v>
      </c>
      <c r="CD92" s="58">
        <v>42634</v>
      </c>
    </row>
    <row r="93" spans="1:82" customFormat="1">
      <c r="A93" s="60" t="s">
        <v>384</v>
      </c>
      <c r="B93" s="54">
        <f t="shared" si="28"/>
        <v>0</v>
      </c>
      <c r="C93" s="106">
        <f t="shared" si="24"/>
        <v>26000000</v>
      </c>
      <c r="D93" s="54">
        <f t="shared" si="25"/>
        <v>0</v>
      </c>
      <c r="E93" s="91">
        <f t="shared" si="34"/>
        <v>10000000</v>
      </c>
      <c r="F93" s="91">
        <f t="shared" si="29"/>
        <v>0</v>
      </c>
      <c r="G93" s="101">
        <f t="shared" si="30"/>
        <v>0</v>
      </c>
      <c r="H93" s="91">
        <f t="shared" si="33"/>
        <v>0</v>
      </c>
      <c r="I93" s="91">
        <f t="shared" si="31"/>
        <v>16000000</v>
      </c>
      <c r="J93" s="91">
        <f t="shared" si="35"/>
        <v>0</v>
      </c>
      <c r="K93" s="8">
        <f t="shared" si="32"/>
        <v>0</v>
      </c>
      <c r="L93" s="344"/>
      <c r="M93" s="345"/>
      <c r="N93" s="345"/>
      <c r="O93" s="346"/>
      <c r="P93" s="383"/>
      <c r="Q93" s="10">
        <v>10000000</v>
      </c>
      <c r="R93" s="10"/>
      <c r="S93" s="38">
        <v>16000000</v>
      </c>
      <c r="T93" s="383"/>
      <c r="U93" s="10"/>
      <c r="V93" s="10"/>
      <c r="W93" s="38"/>
      <c r="X93" s="383"/>
      <c r="Y93" s="10"/>
      <c r="Z93" s="10"/>
      <c r="AA93" s="38"/>
      <c r="AB93" s="383"/>
      <c r="AC93" s="10"/>
      <c r="AD93" s="10"/>
      <c r="AE93" s="38"/>
      <c r="AF93" s="383"/>
      <c r="AG93" s="10"/>
      <c r="AH93" s="10"/>
      <c r="AI93" s="38"/>
      <c r="AJ93" s="383"/>
      <c r="AK93" s="10"/>
      <c r="AL93" s="10"/>
      <c r="AM93" s="10"/>
      <c r="AN93" s="383"/>
      <c r="AO93" s="10"/>
      <c r="AP93" s="10"/>
      <c r="AQ93" s="38"/>
      <c r="AR93" s="383"/>
      <c r="AS93" s="10"/>
      <c r="AT93" s="10"/>
      <c r="AU93" s="38"/>
      <c r="AV93" s="383"/>
      <c r="AW93" s="10"/>
      <c r="AX93" s="10"/>
      <c r="AY93" s="38"/>
      <c r="AZ93" s="383"/>
      <c r="BA93" s="10"/>
      <c r="BB93" s="10"/>
      <c r="BC93" s="38"/>
      <c r="BD93" s="383"/>
      <c r="BE93" s="10"/>
      <c r="BF93" s="10"/>
      <c r="BG93" s="38"/>
      <c r="BH93" s="383"/>
      <c r="BI93" s="10"/>
      <c r="BJ93" s="10"/>
      <c r="BK93" s="38"/>
      <c r="BL93" s="383"/>
      <c r="BM93" s="10"/>
      <c r="BN93" s="10"/>
      <c r="BO93" s="38"/>
      <c r="BP93" s="383"/>
      <c r="BQ93" s="10"/>
      <c r="BR93" s="10"/>
      <c r="BS93" s="38"/>
      <c r="BT93" s="383"/>
      <c r="BU93" s="10"/>
      <c r="BV93" s="10"/>
      <c r="BW93" s="38"/>
      <c r="BX93" s="383"/>
      <c r="BY93" s="10"/>
      <c r="BZ93" s="10"/>
      <c r="CA93" s="38"/>
      <c r="CB93" s="58">
        <v>42915</v>
      </c>
      <c r="CC93" s="59" t="s">
        <v>385</v>
      </c>
      <c r="CD93" s="58">
        <v>42915</v>
      </c>
    </row>
    <row r="94" spans="1:82" customFormat="1">
      <c r="A94" s="60" t="s">
        <v>386</v>
      </c>
      <c r="B94" s="54">
        <f t="shared" si="28"/>
        <v>0</v>
      </c>
      <c r="C94" s="102">
        <f t="shared" si="24"/>
        <v>0</v>
      </c>
      <c r="D94" s="54">
        <f t="shared" si="25"/>
        <v>0</v>
      </c>
      <c r="E94" s="91">
        <f t="shared" si="34"/>
        <v>0</v>
      </c>
      <c r="F94" s="91">
        <f t="shared" si="29"/>
        <v>0</v>
      </c>
      <c r="G94" s="101">
        <f t="shared" si="30"/>
        <v>0</v>
      </c>
      <c r="H94" s="91">
        <f t="shared" si="33"/>
        <v>0</v>
      </c>
      <c r="I94" s="91">
        <f t="shared" si="31"/>
        <v>0</v>
      </c>
      <c r="J94" s="91">
        <f t="shared" si="35"/>
        <v>0</v>
      </c>
      <c r="K94" s="8">
        <f t="shared" si="32"/>
        <v>0</v>
      </c>
      <c r="L94" s="341"/>
      <c r="M94" s="342"/>
      <c r="N94" s="342"/>
      <c r="O94" s="343"/>
      <c r="P94" s="383"/>
      <c r="Q94" s="10"/>
      <c r="R94" s="10"/>
      <c r="S94" s="38"/>
      <c r="T94" s="383"/>
      <c r="U94" s="10"/>
      <c r="V94" s="10"/>
      <c r="W94" s="38"/>
      <c r="X94" s="383"/>
      <c r="Y94" s="10"/>
      <c r="Z94" s="10"/>
      <c r="AA94" s="38"/>
      <c r="AB94" s="383"/>
      <c r="AC94" s="10"/>
      <c r="AD94" s="10"/>
      <c r="AE94" s="38"/>
      <c r="AF94" s="383"/>
      <c r="AG94" s="10"/>
      <c r="AH94" s="10"/>
      <c r="AI94" s="38"/>
      <c r="AJ94" s="383"/>
      <c r="AK94" s="10"/>
      <c r="AL94" s="10"/>
      <c r="AM94" s="10"/>
      <c r="AN94" s="383"/>
      <c r="AO94" s="10"/>
      <c r="AP94" s="10"/>
      <c r="AQ94" s="38"/>
      <c r="AR94" s="383"/>
      <c r="AS94" s="10"/>
      <c r="AT94" s="10"/>
      <c r="AU94" s="38"/>
      <c r="AV94" s="383"/>
      <c r="AW94" s="10"/>
      <c r="AX94" s="10"/>
      <c r="AY94" s="38"/>
      <c r="AZ94" s="383"/>
      <c r="BA94" s="10"/>
      <c r="BB94" s="10"/>
      <c r="BC94" s="38"/>
      <c r="BD94" s="383"/>
      <c r="BE94" s="10"/>
      <c r="BF94" s="10"/>
      <c r="BG94" s="38"/>
      <c r="BH94" s="383"/>
      <c r="BI94" s="10"/>
      <c r="BJ94" s="10"/>
      <c r="BK94" s="38"/>
      <c r="BL94" s="383"/>
      <c r="BM94" s="10"/>
      <c r="BN94" s="10"/>
      <c r="BO94" s="38"/>
      <c r="BP94" s="383"/>
      <c r="BQ94" s="10"/>
      <c r="BR94" s="10"/>
      <c r="BS94" s="38"/>
      <c r="BT94" s="383"/>
      <c r="BU94" s="10"/>
      <c r="BV94" s="10"/>
      <c r="BW94" s="38"/>
      <c r="BX94" s="383"/>
      <c r="BY94" s="10"/>
      <c r="BZ94" s="10"/>
      <c r="CA94" s="38"/>
      <c r="CB94" s="58">
        <v>42690</v>
      </c>
      <c r="CC94" s="59" t="s">
        <v>387</v>
      </c>
      <c r="CD94" s="58">
        <v>42690</v>
      </c>
    </row>
    <row r="95" spans="1:82" customFormat="1">
      <c r="A95" s="60" t="s">
        <v>388</v>
      </c>
      <c r="B95" s="54">
        <f t="shared" si="28"/>
        <v>0</v>
      </c>
      <c r="C95" s="102">
        <f t="shared" ref="C95:C126" si="36">E95+G95+I95+K95+M95+O95</f>
        <v>0</v>
      </c>
      <c r="D95" s="54">
        <f t="shared" ref="D95:D126" si="37">P95+X95+AF95+AN95+AV95+BD95+BL95+BT95</f>
        <v>0</v>
      </c>
      <c r="E95" s="91">
        <f t="shared" si="34"/>
        <v>0</v>
      </c>
      <c r="F95" s="91">
        <f t="shared" si="29"/>
        <v>0</v>
      </c>
      <c r="G95" s="101">
        <f t="shared" si="30"/>
        <v>0</v>
      </c>
      <c r="H95" s="91">
        <f t="shared" si="33"/>
        <v>0</v>
      </c>
      <c r="I95" s="91">
        <f t="shared" si="31"/>
        <v>0</v>
      </c>
      <c r="J95" s="91">
        <f t="shared" si="35"/>
        <v>0</v>
      </c>
      <c r="K95" s="8">
        <f t="shared" si="32"/>
        <v>0</v>
      </c>
      <c r="L95" s="344"/>
      <c r="M95" s="345"/>
      <c r="N95" s="345"/>
      <c r="O95" s="346"/>
      <c r="P95" s="383"/>
      <c r="Q95" s="10"/>
      <c r="R95" s="10"/>
      <c r="S95" s="38"/>
      <c r="T95" s="383"/>
      <c r="U95" s="10"/>
      <c r="V95" s="10"/>
      <c r="W95" s="38"/>
      <c r="X95" s="383"/>
      <c r="Y95" s="10"/>
      <c r="Z95" s="10"/>
      <c r="AA95" s="38"/>
      <c r="AB95" s="383"/>
      <c r="AC95" s="10"/>
      <c r="AD95" s="10"/>
      <c r="AE95" s="38"/>
      <c r="AF95" s="383"/>
      <c r="AG95" s="10"/>
      <c r="AH95" s="10"/>
      <c r="AI95" s="38"/>
      <c r="AJ95" s="383"/>
      <c r="AK95" s="10"/>
      <c r="AL95" s="10"/>
      <c r="AM95" s="10"/>
      <c r="AN95" s="383"/>
      <c r="AO95" s="10"/>
      <c r="AP95" s="10"/>
      <c r="AQ95" s="38"/>
      <c r="AR95" s="383"/>
      <c r="AS95" s="10"/>
      <c r="AT95" s="10"/>
      <c r="AU95" s="38"/>
      <c r="AV95" s="383"/>
      <c r="AW95" s="10"/>
      <c r="AX95" s="10"/>
      <c r="AY95" s="38"/>
      <c r="AZ95" s="383"/>
      <c r="BA95" s="10"/>
      <c r="BB95" s="10"/>
      <c r="BC95" s="38"/>
      <c r="BD95" s="383"/>
      <c r="BE95" s="10"/>
      <c r="BF95" s="10"/>
      <c r="BG95" s="38"/>
      <c r="BH95" s="383"/>
      <c r="BI95" s="10"/>
      <c r="BJ95" s="10"/>
      <c r="BK95" s="38"/>
      <c r="BL95" s="383"/>
      <c r="BM95" s="10"/>
      <c r="BN95" s="10"/>
      <c r="BO95" s="38"/>
      <c r="BP95" s="383"/>
      <c r="BQ95" s="10"/>
      <c r="BR95" s="10"/>
      <c r="BS95" s="38"/>
      <c r="BT95" s="383"/>
      <c r="BU95" s="10"/>
      <c r="BV95" s="10"/>
      <c r="BW95" s="38"/>
      <c r="BX95" s="383"/>
      <c r="BY95" s="10"/>
      <c r="BZ95" s="10"/>
      <c r="CA95" s="38"/>
      <c r="CC95" s="59" t="s">
        <v>389</v>
      </c>
      <c r="CD95" s="58">
        <v>42482</v>
      </c>
    </row>
    <row r="96" spans="1:82" s="26" customFormat="1">
      <c r="A96" s="65" t="s">
        <v>390</v>
      </c>
      <c r="B96" s="54">
        <f t="shared" si="28"/>
        <v>0</v>
      </c>
      <c r="C96" s="107">
        <f t="shared" si="36"/>
        <v>120413636.36363636</v>
      </c>
      <c r="D96" s="103">
        <f t="shared" si="37"/>
        <v>0</v>
      </c>
      <c r="E96" s="103">
        <f t="shared" si="34"/>
        <v>0</v>
      </c>
      <c r="F96" s="103">
        <f t="shared" si="29"/>
        <v>0</v>
      </c>
      <c r="G96" s="104">
        <f t="shared" si="30"/>
        <v>0</v>
      </c>
      <c r="H96" s="103">
        <f t="shared" si="33"/>
        <v>0</v>
      </c>
      <c r="I96" s="103">
        <f t="shared" si="31"/>
        <v>120413636.36363636</v>
      </c>
      <c r="J96" s="103">
        <f t="shared" si="35"/>
        <v>0</v>
      </c>
      <c r="K96" s="303">
        <f t="shared" si="32"/>
        <v>0</v>
      </c>
      <c r="L96" s="347"/>
      <c r="M96" s="348"/>
      <c r="N96" s="348"/>
      <c r="O96" s="349"/>
      <c r="P96" s="384"/>
      <c r="Q96" s="303"/>
      <c r="R96" s="385"/>
      <c r="S96" s="386">
        <f>(132455*1000)*(10/11)</f>
        <v>120413636.36363636</v>
      </c>
      <c r="T96" s="384"/>
      <c r="U96" s="303"/>
      <c r="V96" s="385"/>
      <c r="W96" s="386"/>
      <c r="X96" s="384"/>
      <c r="Y96" s="303"/>
      <c r="Z96" s="385"/>
      <c r="AA96" s="386"/>
      <c r="AB96" s="384"/>
      <c r="AC96" s="303"/>
      <c r="AD96" s="385"/>
      <c r="AE96" s="386"/>
      <c r="AF96" s="384"/>
      <c r="AG96" s="303"/>
      <c r="AH96" s="385"/>
      <c r="AI96" s="386"/>
      <c r="AJ96" s="384"/>
      <c r="AK96" s="303"/>
      <c r="AL96" s="385"/>
      <c r="AM96" s="303"/>
      <c r="AN96" s="384"/>
      <c r="AO96" s="303"/>
      <c r="AP96" s="385"/>
      <c r="AQ96" s="386"/>
      <c r="AR96" s="384"/>
      <c r="AS96" s="303"/>
      <c r="AT96" s="385"/>
      <c r="AU96" s="386"/>
      <c r="AV96" s="393"/>
      <c r="AW96" s="303"/>
      <c r="AX96" s="303"/>
      <c r="AY96" s="386"/>
      <c r="AZ96" s="393"/>
      <c r="BA96" s="303"/>
      <c r="BB96" s="303"/>
      <c r="BC96" s="386"/>
      <c r="BD96" s="384"/>
      <c r="BE96" s="303"/>
      <c r="BF96" s="385"/>
      <c r="BG96" s="386"/>
      <c r="BH96" s="384"/>
      <c r="BI96" s="303"/>
      <c r="BJ96" s="385"/>
      <c r="BK96" s="386"/>
      <c r="BL96" s="384"/>
      <c r="BM96" s="303"/>
      <c r="BN96" s="385"/>
      <c r="BO96" s="386"/>
      <c r="BP96" s="384"/>
      <c r="BQ96" s="303"/>
      <c r="BR96" s="385"/>
      <c r="BS96" s="386"/>
      <c r="BT96" s="384"/>
      <c r="BU96" s="303"/>
      <c r="BV96" s="385"/>
      <c r="BW96" s="386"/>
      <c r="BX96" s="384"/>
      <c r="BY96" s="303"/>
      <c r="BZ96" s="385"/>
      <c r="CA96" s="386"/>
    </row>
    <row r="97" spans="1:82" customFormat="1">
      <c r="A97" s="60" t="s">
        <v>391</v>
      </c>
      <c r="B97" s="54">
        <f t="shared" si="28"/>
        <v>0</v>
      </c>
      <c r="C97" s="107">
        <f t="shared" si="36"/>
        <v>0</v>
      </c>
      <c r="D97" s="54">
        <f t="shared" si="37"/>
        <v>0</v>
      </c>
      <c r="E97" s="91">
        <f t="shared" si="34"/>
        <v>0</v>
      </c>
      <c r="F97" s="91">
        <f t="shared" si="29"/>
        <v>0</v>
      </c>
      <c r="G97" s="101">
        <f t="shared" si="30"/>
        <v>0</v>
      </c>
      <c r="H97" s="91">
        <f t="shared" si="33"/>
        <v>0</v>
      </c>
      <c r="I97" s="91">
        <f t="shared" si="31"/>
        <v>0</v>
      </c>
      <c r="J97" s="91">
        <f t="shared" si="35"/>
        <v>0</v>
      </c>
      <c r="K97" s="8">
        <f t="shared" si="32"/>
        <v>0</v>
      </c>
      <c r="L97" s="344"/>
      <c r="M97" s="345"/>
      <c r="N97" s="345"/>
      <c r="O97" s="346"/>
      <c r="P97" s="383"/>
      <c r="Q97" s="10"/>
      <c r="R97" s="10"/>
      <c r="S97" s="38"/>
      <c r="T97" s="383"/>
      <c r="U97" s="10"/>
      <c r="V97" s="10"/>
      <c r="W97" s="38"/>
      <c r="X97" s="383"/>
      <c r="Y97" s="10"/>
      <c r="Z97" s="10"/>
      <c r="AA97" s="38"/>
      <c r="AB97" s="383"/>
      <c r="AC97" s="10"/>
      <c r="AD97" s="10"/>
      <c r="AE97" s="38"/>
      <c r="AF97" s="383"/>
      <c r="AG97" s="10"/>
      <c r="AH97" s="10"/>
      <c r="AI97" s="38"/>
      <c r="AJ97" s="383"/>
      <c r="AK97" s="10"/>
      <c r="AL97" s="10"/>
      <c r="AM97" s="10"/>
      <c r="AN97" s="383"/>
      <c r="AO97" s="10"/>
      <c r="AP97" s="10"/>
      <c r="AQ97" s="38"/>
      <c r="AR97" s="383"/>
      <c r="AS97" s="10"/>
      <c r="AT97" s="10"/>
      <c r="AU97" s="38"/>
      <c r="AV97" s="383"/>
      <c r="AW97" s="10"/>
      <c r="AX97" s="10"/>
      <c r="AY97" s="38"/>
      <c r="AZ97" s="383"/>
      <c r="BA97" s="10"/>
      <c r="BB97" s="10"/>
      <c r="BC97" s="38"/>
      <c r="BD97" s="383"/>
      <c r="BE97" s="10"/>
      <c r="BF97" s="10"/>
      <c r="BG97" s="38"/>
      <c r="BH97" s="383"/>
      <c r="BI97" s="10"/>
      <c r="BJ97" s="10"/>
      <c r="BK97" s="38"/>
      <c r="BL97" s="383"/>
      <c r="BM97" s="10"/>
      <c r="BN97" s="10"/>
      <c r="BO97" s="38"/>
      <c r="BP97" s="383"/>
      <c r="BQ97" s="10"/>
      <c r="BR97" s="10"/>
      <c r="BS97" s="38"/>
      <c r="BT97" s="383"/>
      <c r="BU97" s="10"/>
      <c r="BV97" s="10"/>
      <c r="BW97" s="38"/>
      <c r="BX97" s="383"/>
      <c r="BY97" s="10"/>
      <c r="BZ97" s="10"/>
      <c r="CA97" s="38"/>
      <c r="CC97" s="59" t="s">
        <v>392</v>
      </c>
      <c r="CD97" s="58">
        <v>42482</v>
      </c>
    </row>
    <row r="98" spans="1:82" s="12" customFormat="1">
      <c r="A98" s="66" t="s">
        <v>393</v>
      </c>
      <c r="B98" s="54">
        <f t="shared" si="28"/>
        <v>100000</v>
      </c>
      <c r="C98" s="107">
        <f t="shared" si="36"/>
        <v>18574090.90909091</v>
      </c>
      <c r="D98" s="91">
        <f t="shared" si="37"/>
        <v>0</v>
      </c>
      <c r="E98" s="91">
        <f t="shared" si="34"/>
        <v>0</v>
      </c>
      <c r="F98" s="91">
        <f t="shared" si="29"/>
        <v>0</v>
      </c>
      <c r="G98" s="101">
        <f t="shared" si="30"/>
        <v>0</v>
      </c>
      <c r="H98" s="91">
        <f t="shared" si="33"/>
        <v>100000</v>
      </c>
      <c r="I98" s="91">
        <f t="shared" si="31"/>
        <v>18574090.90909091</v>
      </c>
      <c r="J98" s="91">
        <f t="shared" si="35"/>
        <v>0</v>
      </c>
      <c r="K98" s="10">
        <f t="shared" si="32"/>
        <v>0</v>
      </c>
      <c r="L98" s="309"/>
      <c r="M98" s="310"/>
      <c r="N98" s="310"/>
      <c r="O98" s="311"/>
      <c r="P98" s="54"/>
      <c r="Q98" s="10"/>
      <c r="R98" s="91">
        <f>10000*10</f>
        <v>100000</v>
      </c>
      <c r="S98" s="38">
        <f>(20431.5*1000)*(10/11)</f>
        <v>18574090.90909091</v>
      </c>
      <c r="T98" s="54"/>
      <c r="U98" s="10"/>
      <c r="V98" s="91"/>
      <c r="W98" s="38"/>
      <c r="X98" s="54"/>
      <c r="Y98" s="10"/>
      <c r="Z98" s="91"/>
      <c r="AA98" s="38"/>
      <c r="AB98" s="54"/>
      <c r="AC98" s="10"/>
      <c r="AD98" s="91"/>
      <c r="AE98" s="38"/>
      <c r="AF98" s="54"/>
      <c r="AG98" s="10"/>
      <c r="AH98" s="91"/>
      <c r="AI98" s="38"/>
      <c r="AJ98" s="54"/>
      <c r="AK98" s="10"/>
      <c r="AL98" s="91"/>
      <c r="AM98" s="10"/>
      <c r="AN98" s="54"/>
      <c r="AO98" s="10"/>
      <c r="AP98" s="91"/>
      <c r="AQ98" s="38"/>
      <c r="AR98" s="54"/>
      <c r="AS98" s="10"/>
      <c r="AT98" s="91"/>
      <c r="AU98" s="38"/>
      <c r="AV98" s="383"/>
      <c r="AW98" s="10"/>
      <c r="AX98" s="10"/>
      <c r="AY98" s="38"/>
      <c r="AZ98" s="383"/>
      <c r="BA98" s="10"/>
      <c r="BB98" s="10"/>
      <c r="BC98" s="38"/>
      <c r="BD98" s="54"/>
      <c r="BE98" s="10"/>
      <c r="BF98" s="91"/>
      <c r="BG98" s="38"/>
      <c r="BH98" s="54"/>
      <c r="BI98" s="10"/>
      <c r="BJ98" s="91"/>
      <c r="BK98" s="38"/>
      <c r="BL98" s="54"/>
      <c r="BM98" s="10"/>
      <c r="BN98" s="91"/>
      <c r="BO98" s="38"/>
      <c r="BP98" s="54"/>
      <c r="BQ98" s="10"/>
      <c r="BR98" s="91"/>
      <c r="BS98" s="38"/>
      <c r="BT98" s="54"/>
      <c r="BU98" s="10"/>
      <c r="BV98" s="91"/>
      <c r="BW98" s="38"/>
      <c r="BX98" s="54"/>
      <c r="BY98" s="10"/>
      <c r="BZ98" s="91"/>
      <c r="CA98" s="38"/>
    </row>
    <row r="99" spans="1:82" customFormat="1">
      <c r="A99" s="60" t="s">
        <v>394</v>
      </c>
      <c r="B99" s="54">
        <f t="shared" si="28"/>
        <v>0</v>
      </c>
      <c r="C99" s="102">
        <f t="shared" si="36"/>
        <v>0</v>
      </c>
      <c r="D99" s="54">
        <f t="shared" si="37"/>
        <v>0</v>
      </c>
      <c r="E99" s="91">
        <f t="shared" si="34"/>
        <v>0</v>
      </c>
      <c r="F99" s="91">
        <f t="shared" si="29"/>
        <v>0</v>
      </c>
      <c r="G99" s="101">
        <f t="shared" si="30"/>
        <v>0</v>
      </c>
      <c r="H99" s="105">
        <f t="shared" si="33"/>
        <v>0</v>
      </c>
      <c r="I99" s="91">
        <f t="shared" si="31"/>
        <v>0</v>
      </c>
      <c r="J99" s="91">
        <f t="shared" si="35"/>
        <v>0</v>
      </c>
      <c r="K99" s="8">
        <f t="shared" si="32"/>
        <v>0</v>
      </c>
      <c r="L99" s="341"/>
      <c r="M99" s="342"/>
      <c r="N99" s="342"/>
      <c r="O99" s="343"/>
      <c r="P99" s="383"/>
      <c r="Q99" s="10"/>
      <c r="R99" s="10"/>
      <c r="S99" s="38"/>
      <c r="T99" s="383"/>
      <c r="U99" s="10"/>
      <c r="V99" s="10"/>
      <c r="W99" s="38"/>
      <c r="X99" s="383"/>
      <c r="Y99" s="10"/>
      <c r="Z99" s="10"/>
      <c r="AA99" s="38"/>
      <c r="AB99" s="383"/>
      <c r="AC99" s="10"/>
      <c r="AD99" s="10"/>
      <c r="AE99" s="38"/>
      <c r="AF99" s="383"/>
      <c r="AG99" s="10"/>
      <c r="AH99" s="10"/>
      <c r="AI99" s="38"/>
      <c r="AJ99" s="383"/>
      <c r="AK99" s="10"/>
      <c r="AL99" s="10"/>
      <c r="AM99" s="10"/>
      <c r="AN99" s="383"/>
      <c r="AO99" s="10"/>
      <c r="AP99" s="10"/>
      <c r="AQ99" s="38"/>
      <c r="AR99" s="383"/>
      <c r="AS99" s="10"/>
      <c r="AT99" s="10"/>
      <c r="AU99" s="38"/>
      <c r="AV99" s="383"/>
      <c r="AW99" s="10"/>
      <c r="AX99" s="10"/>
      <c r="AY99" s="38"/>
      <c r="AZ99" s="383"/>
      <c r="BA99" s="10"/>
      <c r="BB99" s="10"/>
      <c r="BC99" s="38"/>
      <c r="BD99" s="383"/>
      <c r="BE99" s="10"/>
      <c r="BF99" s="10"/>
      <c r="BG99" s="38"/>
      <c r="BH99" s="383"/>
      <c r="BI99" s="10"/>
      <c r="BJ99" s="10"/>
      <c r="BK99" s="38"/>
      <c r="BL99" s="383"/>
      <c r="BM99" s="10"/>
      <c r="BN99" s="10"/>
      <c r="BO99" s="38"/>
      <c r="BP99" s="383"/>
      <c r="BQ99" s="10"/>
      <c r="BR99" s="10"/>
      <c r="BS99" s="38"/>
      <c r="BT99" s="383"/>
      <c r="BU99" s="10"/>
      <c r="BV99" s="10"/>
      <c r="BW99" s="38"/>
      <c r="BX99" s="383"/>
      <c r="BY99" s="10"/>
      <c r="BZ99" s="10"/>
      <c r="CA99" s="38"/>
      <c r="CB99" s="58">
        <v>42482</v>
      </c>
      <c r="CC99" s="59" t="s">
        <v>395</v>
      </c>
      <c r="CD99" s="58">
        <v>42482</v>
      </c>
    </row>
    <row r="100" spans="1:82" customFormat="1">
      <c r="A100" s="60" t="s">
        <v>396</v>
      </c>
      <c r="B100" s="54">
        <f t="shared" si="28"/>
        <v>0</v>
      </c>
      <c r="C100" s="102">
        <f t="shared" si="36"/>
        <v>0</v>
      </c>
      <c r="D100" s="54">
        <f t="shared" si="37"/>
        <v>0</v>
      </c>
      <c r="E100" s="91">
        <f t="shared" si="34"/>
        <v>0</v>
      </c>
      <c r="F100" s="91">
        <f t="shared" si="29"/>
        <v>0</v>
      </c>
      <c r="G100" s="101">
        <f t="shared" si="30"/>
        <v>0</v>
      </c>
      <c r="H100" s="105">
        <f t="shared" si="33"/>
        <v>0</v>
      </c>
      <c r="I100" s="91">
        <f t="shared" si="31"/>
        <v>0</v>
      </c>
      <c r="J100" s="91">
        <f t="shared" si="35"/>
        <v>0</v>
      </c>
      <c r="K100" s="8">
        <f t="shared" si="32"/>
        <v>0</v>
      </c>
      <c r="L100" s="341"/>
      <c r="M100" s="342"/>
      <c r="N100" s="342"/>
      <c r="O100" s="343"/>
      <c r="P100" s="383"/>
      <c r="Q100" s="10"/>
      <c r="R100" s="10"/>
      <c r="S100" s="38"/>
      <c r="T100" s="383"/>
      <c r="U100" s="10"/>
      <c r="V100" s="10"/>
      <c r="W100" s="38"/>
      <c r="X100" s="383"/>
      <c r="Y100" s="10"/>
      <c r="Z100" s="10"/>
      <c r="AA100" s="38"/>
      <c r="AB100" s="383"/>
      <c r="AC100" s="10"/>
      <c r="AD100" s="10"/>
      <c r="AE100" s="38"/>
      <c r="AF100" s="383"/>
      <c r="AG100" s="10"/>
      <c r="AH100" s="10"/>
      <c r="AI100" s="38"/>
      <c r="AJ100" s="383"/>
      <c r="AK100" s="10"/>
      <c r="AL100" s="10"/>
      <c r="AM100" s="10"/>
      <c r="AN100" s="383"/>
      <c r="AO100" s="10"/>
      <c r="AP100" s="10"/>
      <c r="AQ100" s="38"/>
      <c r="AR100" s="383"/>
      <c r="AS100" s="10"/>
      <c r="AT100" s="10"/>
      <c r="AU100" s="38"/>
      <c r="AV100" s="383"/>
      <c r="AW100" s="10"/>
      <c r="AX100" s="10"/>
      <c r="AY100" s="38"/>
      <c r="AZ100" s="383"/>
      <c r="BA100" s="10"/>
      <c r="BB100" s="10"/>
      <c r="BC100" s="38"/>
      <c r="BD100" s="383"/>
      <c r="BE100" s="10"/>
      <c r="BF100" s="10"/>
      <c r="BG100" s="38"/>
      <c r="BH100" s="383"/>
      <c r="BI100" s="10"/>
      <c r="BJ100" s="10"/>
      <c r="BK100" s="38"/>
      <c r="BL100" s="383"/>
      <c r="BM100" s="10"/>
      <c r="BN100" s="10"/>
      <c r="BO100" s="38"/>
      <c r="BP100" s="383"/>
      <c r="BQ100" s="10"/>
      <c r="BR100" s="10"/>
      <c r="BS100" s="38"/>
      <c r="BT100" s="383"/>
      <c r="BU100" s="10"/>
      <c r="BV100" s="10"/>
      <c r="BW100" s="38"/>
      <c r="BX100" s="383"/>
      <c r="BY100" s="10"/>
      <c r="BZ100" s="10"/>
      <c r="CA100" s="38"/>
      <c r="CB100" s="58">
        <v>42634</v>
      </c>
      <c r="CC100" s="59" t="s">
        <v>397</v>
      </c>
      <c r="CD100" s="58">
        <v>42634</v>
      </c>
    </row>
    <row r="101" spans="1:82" customFormat="1">
      <c r="A101" s="60" t="s">
        <v>398</v>
      </c>
      <c r="B101" s="54">
        <f t="shared" si="28"/>
        <v>0</v>
      </c>
      <c r="C101" s="102">
        <f t="shared" si="36"/>
        <v>0</v>
      </c>
      <c r="D101" s="54">
        <f t="shared" si="37"/>
        <v>0</v>
      </c>
      <c r="E101" s="91">
        <f t="shared" si="34"/>
        <v>0</v>
      </c>
      <c r="F101" s="91">
        <f t="shared" si="29"/>
        <v>0</v>
      </c>
      <c r="G101" s="101">
        <f t="shared" si="30"/>
        <v>0</v>
      </c>
      <c r="H101" s="105">
        <f t="shared" si="33"/>
        <v>0</v>
      </c>
      <c r="I101" s="91">
        <f t="shared" si="31"/>
        <v>0</v>
      </c>
      <c r="J101" s="91">
        <f t="shared" si="35"/>
        <v>0</v>
      </c>
      <c r="K101" s="8">
        <f t="shared" si="32"/>
        <v>0</v>
      </c>
      <c r="L101" s="341"/>
      <c r="M101" s="342"/>
      <c r="N101" s="342"/>
      <c r="O101" s="343"/>
      <c r="P101" s="383"/>
      <c r="Q101" s="10"/>
      <c r="R101" s="10"/>
      <c r="S101" s="38"/>
      <c r="T101" s="383"/>
      <c r="U101" s="10"/>
      <c r="V101" s="10"/>
      <c r="W101" s="38"/>
      <c r="X101" s="383"/>
      <c r="Y101" s="10"/>
      <c r="Z101" s="10"/>
      <c r="AA101" s="38"/>
      <c r="AB101" s="383"/>
      <c r="AC101" s="10"/>
      <c r="AD101" s="10"/>
      <c r="AE101" s="38"/>
      <c r="AF101" s="383"/>
      <c r="AG101" s="10"/>
      <c r="AH101" s="10"/>
      <c r="AI101" s="38"/>
      <c r="AJ101" s="383"/>
      <c r="AK101" s="10"/>
      <c r="AL101" s="10"/>
      <c r="AM101" s="10"/>
      <c r="AN101" s="383"/>
      <c r="AO101" s="10"/>
      <c r="AP101" s="10"/>
      <c r="AQ101" s="38"/>
      <c r="AR101" s="383"/>
      <c r="AS101" s="10"/>
      <c r="AT101" s="10"/>
      <c r="AU101" s="38"/>
      <c r="AV101" s="383"/>
      <c r="AW101" s="10"/>
      <c r="AX101" s="10"/>
      <c r="AY101" s="38"/>
      <c r="AZ101" s="383"/>
      <c r="BA101" s="10"/>
      <c r="BB101" s="10"/>
      <c r="BC101" s="38"/>
      <c r="BD101" s="383"/>
      <c r="BE101" s="10"/>
      <c r="BF101" s="10"/>
      <c r="BG101" s="38"/>
      <c r="BH101" s="383"/>
      <c r="BI101" s="10"/>
      <c r="BJ101" s="10"/>
      <c r="BK101" s="38"/>
      <c r="BL101" s="383"/>
      <c r="BM101" s="10"/>
      <c r="BN101" s="10"/>
      <c r="BO101" s="38"/>
      <c r="BP101" s="383"/>
      <c r="BQ101" s="10"/>
      <c r="BR101" s="10"/>
      <c r="BS101" s="38"/>
      <c r="BT101" s="383"/>
      <c r="BU101" s="10"/>
      <c r="BV101" s="10"/>
      <c r="BW101" s="38"/>
      <c r="BX101" s="383"/>
      <c r="BY101" s="10"/>
      <c r="BZ101" s="10"/>
      <c r="CA101" s="38"/>
      <c r="CB101" s="58">
        <v>42272</v>
      </c>
      <c r="CC101" s="59" t="s">
        <v>399</v>
      </c>
    </row>
    <row r="102" spans="1:82" customFormat="1">
      <c r="A102" s="60" t="s">
        <v>400</v>
      </c>
      <c r="B102" s="54">
        <f t="shared" si="28"/>
        <v>0</v>
      </c>
      <c r="C102" s="102">
        <f t="shared" si="36"/>
        <v>0</v>
      </c>
      <c r="D102" s="54">
        <f t="shared" si="37"/>
        <v>0</v>
      </c>
      <c r="E102" s="91">
        <f t="shared" si="34"/>
        <v>0</v>
      </c>
      <c r="F102" s="91">
        <f t="shared" si="29"/>
        <v>0</v>
      </c>
      <c r="G102" s="101">
        <f t="shared" si="30"/>
        <v>0</v>
      </c>
      <c r="H102" s="105">
        <f t="shared" si="33"/>
        <v>0</v>
      </c>
      <c r="I102" s="91">
        <f t="shared" si="31"/>
        <v>0</v>
      </c>
      <c r="J102" s="91">
        <f t="shared" si="35"/>
        <v>0</v>
      </c>
      <c r="K102" s="8">
        <f t="shared" si="32"/>
        <v>0</v>
      </c>
      <c r="L102" s="341"/>
      <c r="M102" s="342"/>
      <c r="N102" s="342"/>
      <c r="O102" s="343"/>
      <c r="P102" s="383"/>
      <c r="Q102" s="10"/>
      <c r="R102" s="10"/>
      <c r="S102" s="38"/>
      <c r="T102" s="383"/>
      <c r="U102" s="10"/>
      <c r="V102" s="10"/>
      <c r="W102" s="38"/>
      <c r="X102" s="383"/>
      <c r="Y102" s="10"/>
      <c r="Z102" s="10"/>
      <c r="AA102" s="38"/>
      <c r="AB102" s="383"/>
      <c r="AC102" s="10"/>
      <c r="AD102" s="10"/>
      <c r="AE102" s="38"/>
      <c r="AF102" s="383"/>
      <c r="AG102" s="10"/>
      <c r="AH102" s="10"/>
      <c r="AI102" s="38"/>
      <c r="AJ102" s="383"/>
      <c r="AK102" s="10"/>
      <c r="AL102" s="10"/>
      <c r="AM102" s="10"/>
      <c r="AN102" s="383"/>
      <c r="AO102" s="10"/>
      <c r="AP102" s="10"/>
      <c r="AQ102" s="38"/>
      <c r="AR102" s="383"/>
      <c r="AS102" s="10"/>
      <c r="AT102" s="10"/>
      <c r="AU102" s="38"/>
      <c r="AV102" s="383"/>
      <c r="AW102" s="10"/>
      <c r="AX102" s="10"/>
      <c r="AY102" s="38"/>
      <c r="AZ102" s="383"/>
      <c r="BA102" s="10"/>
      <c r="BB102" s="10"/>
      <c r="BC102" s="38"/>
      <c r="BD102" s="383"/>
      <c r="BE102" s="10"/>
      <c r="BF102" s="10"/>
      <c r="BG102" s="38"/>
      <c r="BH102" s="383"/>
      <c r="BI102" s="10"/>
      <c r="BJ102" s="10"/>
      <c r="BK102" s="38"/>
      <c r="BL102" s="383"/>
      <c r="BM102" s="10"/>
      <c r="BN102" s="10"/>
      <c r="BO102" s="38"/>
      <c r="BP102" s="383"/>
      <c r="BQ102" s="10"/>
      <c r="BR102" s="10"/>
      <c r="BS102" s="38"/>
      <c r="BT102" s="383"/>
      <c r="BU102" s="10"/>
      <c r="BV102" s="10"/>
      <c r="BW102" s="38"/>
      <c r="BX102" s="383"/>
      <c r="BY102" s="10"/>
      <c r="BZ102" s="10"/>
      <c r="CA102" s="38"/>
      <c r="CC102" s="59" t="s">
        <v>401</v>
      </c>
      <c r="CD102" s="58">
        <v>42669</v>
      </c>
    </row>
    <row r="103" spans="1:82" customFormat="1">
      <c r="A103" s="60" t="s">
        <v>402</v>
      </c>
      <c r="B103" s="54">
        <f t="shared" si="28"/>
        <v>893275</v>
      </c>
      <c r="C103" s="102">
        <f t="shared" si="36"/>
        <v>0</v>
      </c>
      <c r="D103" s="54">
        <f t="shared" si="37"/>
        <v>0</v>
      </c>
      <c r="E103" s="91">
        <f t="shared" si="34"/>
        <v>0</v>
      </c>
      <c r="F103" s="91">
        <f t="shared" si="29"/>
        <v>0</v>
      </c>
      <c r="G103" s="101">
        <f t="shared" si="30"/>
        <v>0</v>
      </c>
      <c r="H103" s="105">
        <f t="shared" si="33"/>
        <v>0</v>
      </c>
      <c r="I103" s="91">
        <f t="shared" si="31"/>
        <v>0</v>
      </c>
      <c r="J103" s="91">
        <f t="shared" si="35"/>
        <v>893275</v>
      </c>
      <c r="K103" s="8">
        <f t="shared" si="32"/>
        <v>0</v>
      </c>
      <c r="L103" s="341"/>
      <c r="M103" s="342"/>
      <c r="N103" s="342"/>
      <c r="O103" s="343"/>
      <c r="P103" s="383"/>
      <c r="Q103" s="10"/>
      <c r="R103" s="10"/>
      <c r="S103" s="38"/>
      <c r="T103" s="383"/>
      <c r="U103" s="10"/>
      <c r="V103" s="10">
        <v>893275</v>
      </c>
      <c r="W103" s="38"/>
      <c r="X103" s="383"/>
      <c r="Y103" s="10"/>
      <c r="Z103" s="10"/>
      <c r="AA103" s="38"/>
      <c r="AB103" s="383"/>
      <c r="AC103" s="10"/>
      <c r="AD103" s="10"/>
      <c r="AE103" s="38"/>
      <c r="AF103" s="383"/>
      <c r="AG103" s="10"/>
      <c r="AH103" s="10"/>
      <c r="AI103" s="38"/>
      <c r="AJ103" s="383"/>
      <c r="AK103" s="10"/>
      <c r="AL103" s="10"/>
      <c r="AM103" s="10"/>
      <c r="AN103" s="383"/>
      <c r="AO103" s="10"/>
      <c r="AP103" s="10"/>
      <c r="AQ103" s="38"/>
      <c r="AR103" s="383"/>
      <c r="AS103" s="10"/>
      <c r="AT103" s="10"/>
      <c r="AU103" s="38"/>
      <c r="AV103" s="383"/>
      <c r="AW103" s="10"/>
      <c r="AX103" s="10"/>
      <c r="AY103" s="38"/>
      <c r="AZ103" s="383"/>
      <c r="BA103" s="10"/>
      <c r="BB103" s="10"/>
      <c r="BC103" s="38"/>
      <c r="BD103" s="383"/>
      <c r="BE103" s="10"/>
      <c r="BF103" s="10"/>
      <c r="BG103" s="38"/>
      <c r="BH103" s="383"/>
      <c r="BI103" s="10"/>
      <c r="BJ103" s="10"/>
      <c r="BK103" s="38"/>
      <c r="BL103" s="383"/>
      <c r="BM103" s="10"/>
      <c r="BN103" s="10"/>
      <c r="BO103" s="38"/>
      <c r="BP103" s="383"/>
      <c r="BQ103" s="10"/>
      <c r="BR103" s="10"/>
      <c r="BS103" s="38"/>
      <c r="BT103" s="383"/>
      <c r="BU103" s="10"/>
      <c r="BV103" s="10"/>
      <c r="BW103" s="38"/>
      <c r="BX103" s="383"/>
      <c r="BY103" s="10"/>
      <c r="BZ103" s="10"/>
      <c r="CA103" s="38"/>
      <c r="CB103" s="58">
        <v>42634</v>
      </c>
      <c r="CC103" s="59" t="s">
        <v>403</v>
      </c>
      <c r="CD103" s="58">
        <v>42634</v>
      </c>
    </row>
    <row r="104" spans="1:82" customFormat="1">
      <c r="A104" s="60" t="s">
        <v>404</v>
      </c>
      <c r="B104" s="54">
        <f t="shared" ref="B104:B135" si="38">SUM(D104,F104,H104,J104)</f>
        <v>0</v>
      </c>
      <c r="C104" s="102">
        <f t="shared" si="36"/>
        <v>0</v>
      </c>
      <c r="D104" s="54">
        <f t="shared" si="37"/>
        <v>0</v>
      </c>
      <c r="E104" s="91">
        <f t="shared" si="34"/>
        <v>0</v>
      </c>
      <c r="F104" s="91">
        <f t="shared" ref="F104:F134" si="39">T104+AB104+AJ104+AR104+AZ104+BH104+BP104+BX104</f>
        <v>0</v>
      </c>
      <c r="G104" s="101">
        <f t="shared" ref="G104:G134" si="40">U104+AC104+AK104+AS104+BA104+BI104+BQ104+BY104</f>
        <v>0</v>
      </c>
      <c r="H104" s="105">
        <f t="shared" si="33"/>
        <v>0</v>
      </c>
      <c r="I104" s="91">
        <f t="shared" ref="I104:I134" si="41">S104+AA104+AI104+AQ104+AY104+BG104+BO104+BW104</f>
        <v>0</v>
      </c>
      <c r="J104" s="91">
        <f t="shared" si="35"/>
        <v>0</v>
      </c>
      <c r="K104" s="8">
        <f t="shared" ref="K104:K134" si="42">W104+AE104+AM104+AU104+BC104+BK104+BS104+CA104</f>
        <v>0</v>
      </c>
      <c r="L104" s="341"/>
      <c r="M104" s="342"/>
      <c r="N104" s="342"/>
      <c r="O104" s="343"/>
      <c r="P104" s="383"/>
      <c r="Q104" s="10"/>
      <c r="R104" s="10"/>
      <c r="S104" s="38"/>
      <c r="T104" s="383"/>
      <c r="U104" s="10"/>
      <c r="V104" s="10"/>
      <c r="W104" s="38"/>
      <c r="X104" s="383"/>
      <c r="Y104" s="10"/>
      <c r="Z104" s="10"/>
      <c r="AA104" s="38"/>
      <c r="AB104" s="383"/>
      <c r="AC104" s="10"/>
      <c r="AD104" s="10"/>
      <c r="AE104" s="38"/>
      <c r="AF104" s="383"/>
      <c r="AG104" s="10"/>
      <c r="AH104" s="10"/>
      <c r="AI104" s="38"/>
      <c r="AJ104" s="383"/>
      <c r="AK104" s="10"/>
      <c r="AL104" s="10"/>
      <c r="AM104" s="10"/>
      <c r="AN104" s="383"/>
      <c r="AO104" s="10"/>
      <c r="AP104" s="10"/>
      <c r="AQ104" s="38"/>
      <c r="AR104" s="383"/>
      <c r="AS104" s="10"/>
      <c r="AT104" s="10"/>
      <c r="AU104" s="38"/>
      <c r="AV104" s="383"/>
      <c r="AW104" s="10"/>
      <c r="AX104" s="10"/>
      <c r="AY104" s="38"/>
      <c r="AZ104" s="383"/>
      <c r="BA104" s="10"/>
      <c r="BB104" s="10"/>
      <c r="BC104" s="38"/>
      <c r="BD104" s="383"/>
      <c r="BE104" s="10"/>
      <c r="BF104" s="10"/>
      <c r="BG104" s="38"/>
      <c r="BH104" s="383"/>
      <c r="BI104" s="10"/>
      <c r="BJ104" s="10"/>
      <c r="BK104" s="38"/>
      <c r="BL104" s="383"/>
      <c r="BM104" s="10"/>
      <c r="BN104" s="10"/>
      <c r="BO104" s="38"/>
      <c r="BP104" s="383"/>
      <c r="BQ104" s="10"/>
      <c r="BR104" s="10"/>
      <c r="BS104" s="38"/>
      <c r="BT104" s="383"/>
      <c r="BU104" s="10"/>
      <c r="BV104" s="10"/>
      <c r="BW104" s="38"/>
      <c r="BX104" s="383"/>
      <c r="BY104" s="10"/>
      <c r="BZ104" s="10"/>
      <c r="CA104" s="38"/>
      <c r="CC104" s="59" t="s">
        <v>405</v>
      </c>
      <c r="CD104" s="58">
        <v>43090</v>
      </c>
    </row>
    <row r="105" spans="1:82" customFormat="1">
      <c r="A105" s="60" t="s">
        <v>406</v>
      </c>
      <c r="B105" s="61">
        <f t="shared" si="38"/>
        <v>2494766</v>
      </c>
      <c r="C105" s="102">
        <f t="shared" si="36"/>
        <v>0</v>
      </c>
      <c r="D105" s="54">
        <f t="shared" si="37"/>
        <v>415360</v>
      </c>
      <c r="E105" s="91">
        <f t="shared" si="34"/>
        <v>0</v>
      </c>
      <c r="F105" s="91">
        <f t="shared" si="39"/>
        <v>0</v>
      </c>
      <c r="G105" s="101">
        <f t="shared" si="40"/>
        <v>0</v>
      </c>
      <c r="H105" s="105">
        <f t="shared" ref="H105:H136" si="43">R105+Z105+AH105+AP105+AX105+BF105+BN105+BV105</f>
        <v>579406</v>
      </c>
      <c r="I105" s="91">
        <f t="shared" si="41"/>
        <v>0</v>
      </c>
      <c r="J105" s="91">
        <f t="shared" si="35"/>
        <v>1500000</v>
      </c>
      <c r="K105" s="8">
        <f t="shared" si="42"/>
        <v>0</v>
      </c>
      <c r="L105" s="341"/>
      <c r="M105" s="342"/>
      <c r="N105" s="342"/>
      <c r="O105" s="343"/>
      <c r="P105" s="383">
        <v>400000</v>
      </c>
      <c r="Q105" s="10"/>
      <c r="R105" s="10">
        <v>200000</v>
      </c>
      <c r="S105" s="38"/>
      <c r="T105" s="383"/>
      <c r="U105" s="10"/>
      <c r="V105" s="10"/>
      <c r="W105" s="38"/>
      <c r="X105" s="383">
        <v>15360</v>
      </c>
      <c r="Y105" s="10"/>
      <c r="Z105" s="10">
        <v>7680</v>
      </c>
      <c r="AA105" s="38"/>
      <c r="AB105" s="383"/>
      <c r="AC105" s="10"/>
      <c r="AD105" s="10"/>
      <c r="AE105" s="38"/>
      <c r="AF105" s="383"/>
      <c r="AG105" s="10"/>
      <c r="AH105" s="10"/>
      <c r="AI105" s="38"/>
      <c r="AJ105" s="383"/>
      <c r="AK105" s="10"/>
      <c r="AL105" s="10"/>
      <c r="AM105" s="10"/>
      <c r="AN105" s="383"/>
      <c r="AO105" s="10"/>
      <c r="AP105" s="10"/>
      <c r="AQ105" s="38"/>
      <c r="AR105" s="383"/>
      <c r="AS105" s="10"/>
      <c r="AT105" s="10">
        <v>1500000</v>
      </c>
      <c r="AU105" s="38"/>
      <c r="AV105" s="383"/>
      <c r="AW105" s="10"/>
      <c r="AX105" s="10"/>
      <c r="AY105" s="38"/>
      <c r="AZ105" s="383"/>
      <c r="BA105" s="10"/>
      <c r="BB105" s="10"/>
      <c r="BC105" s="38"/>
      <c r="BD105" s="383"/>
      <c r="BE105" s="10"/>
      <c r="BF105" s="10">
        <v>371726</v>
      </c>
      <c r="BG105" s="38"/>
      <c r="BH105" s="383"/>
      <c r="BI105" s="10"/>
      <c r="BJ105" s="10"/>
      <c r="BK105" s="38"/>
      <c r="BL105" s="383"/>
      <c r="BM105" s="10"/>
      <c r="BN105" s="10"/>
      <c r="BO105" s="38"/>
      <c r="BP105" s="383"/>
      <c r="BQ105" s="10"/>
      <c r="BR105" s="10"/>
      <c r="BS105" s="38"/>
      <c r="BT105" s="383"/>
      <c r="BU105" s="10"/>
      <c r="BV105" s="10"/>
      <c r="BW105" s="38"/>
      <c r="BX105" s="383"/>
      <c r="BY105" s="10"/>
      <c r="BZ105" s="10"/>
      <c r="CA105" s="38"/>
      <c r="CB105" s="58">
        <v>42632</v>
      </c>
      <c r="CC105" s="59" t="s">
        <v>407</v>
      </c>
      <c r="CD105" s="58">
        <v>42632</v>
      </c>
    </row>
    <row r="106" spans="1:82" customFormat="1">
      <c r="A106" s="60" t="s">
        <v>408</v>
      </c>
      <c r="B106" s="61">
        <f t="shared" si="38"/>
        <v>0</v>
      </c>
      <c r="C106" s="62">
        <f t="shared" si="36"/>
        <v>0</v>
      </c>
      <c r="D106" s="63">
        <f t="shared" si="37"/>
        <v>0</v>
      </c>
      <c r="E106" s="8">
        <f t="shared" si="34"/>
        <v>0</v>
      </c>
      <c r="F106" s="8">
        <f t="shared" si="39"/>
        <v>0</v>
      </c>
      <c r="G106" s="64">
        <f t="shared" si="40"/>
        <v>0</v>
      </c>
      <c r="H106" s="67">
        <f t="shared" si="43"/>
        <v>0</v>
      </c>
      <c r="I106" s="8">
        <f t="shared" si="41"/>
        <v>0</v>
      </c>
      <c r="J106" s="8">
        <f t="shared" si="35"/>
        <v>0</v>
      </c>
      <c r="K106" s="8">
        <f t="shared" si="42"/>
        <v>0</v>
      </c>
      <c r="L106" s="341"/>
      <c r="M106" s="342"/>
      <c r="N106" s="342"/>
      <c r="O106" s="343"/>
      <c r="P106" s="383"/>
      <c r="Q106" s="10"/>
      <c r="R106" s="10"/>
      <c r="S106" s="38"/>
      <c r="T106" s="383"/>
      <c r="U106" s="10"/>
      <c r="V106" s="10"/>
      <c r="W106" s="38"/>
      <c r="X106" s="383"/>
      <c r="Y106" s="10"/>
      <c r="Z106" s="10"/>
      <c r="AA106" s="38"/>
      <c r="AB106" s="383"/>
      <c r="AC106" s="10"/>
      <c r="AD106" s="10"/>
      <c r="AE106" s="38"/>
      <c r="AF106" s="383"/>
      <c r="AG106" s="10"/>
      <c r="AH106" s="10"/>
      <c r="AI106" s="38"/>
      <c r="AJ106" s="383"/>
      <c r="AK106" s="10"/>
      <c r="AL106" s="10"/>
      <c r="AM106" s="10"/>
      <c r="AN106" s="383"/>
      <c r="AO106" s="10"/>
      <c r="AP106" s="10"/>
      <c r="AQ106" s="38"/>
      <c r="AR106" s="383"/>
      <c r="AS106" s="10"/>
      <c r="AT106" s="10"/>
      <c r="AU106" s="38"/>
      <c r="AV106" s="383"/>
      <c r="AW106" s="10"/>
      <c r="AX106" s="10"/>
      <c r="AY106" s="38"/>
      <c r="AZ106" s="383"/>
      <c r="BA106" s="10"/>
      <c r="BB106" s="10"/>
      <c r="BC106" s="38"/>
      <c r="BD106" s="383"/>
      <c r="BE106" s="10"/>
      <c r="BF106" s="10"/>
      <c r="BG106" s="38"/>
      <c r="BH106" s="383"/>
      <c r="BI106" s="10"/>
      <c r="BJ106" s="10"/>
      <c r="BK106" s="38"/>
      <c r="BL106" s="383"/>
      <c r="BM106" s="10"/>
      <c r="BN106" s="10"/>
      <c r="BO106" s="38"/>
      <c r="BP106" s="383"/>
      <c r="BQ106" s="10"/>
      <c r="BR106" s="10"/>
      <c r="BS106" s="38"/>
      <c r="BT106" s="383"/>
      <c r="BU106" s="10"/>
      <c r="BV106" s="10"/>
      <c r="BW106" s="38"/>
      <c r="BX106" s="383"/>
      <c r="BY106" s="10"/>
      <c r="BZ106" s="10"/>
      <c r="CA106" s="38"/>
      <c r="CB106" s="58">
        <v>42278</v>
      </c>
      <c r="CC106" s="59" t="s">
        <v>409</v>
      </c>
      <c r="CD106" s="58">
        <v>42278</v>
      </c>
    </row>
    <row r="107" spans="1:82" customFormat="1">
      <c r="A107" s="60" t="s">
        <v>410</v>
      </c>
      <c r="B107" s="61">
        <f t="shared" si="38"/>
        <v>0</v>
      </c>
      <c r="C107" s="62">
        <f t="shared" si="36"/>
        <v>0</v>
      </c>
      <c r="D107" s="63">
        <f t="shared" si="37"/>
        <v>0</v>
      </c>
      <c r="E107" s="8">
        <f t="shared" si="34"/>
        <v>0</v>
      </c>
      <c r="F107" s="8">
        <f t="shared" si="39"/>
        <v>0</v>
      </c>
      <c r="G107" s="64">
        <f t="shared" si="40"/>
        <v>0</v>
      </c>
      <c r="H107" s="67">
        <f t="shared" si="43"/>
        <v>0</v>
      </c>
      <c r="I107" s="8">
        <f t="shared" si="41"/>
        <v>0</v>
      </c>
      <c r="J107" s="8">
        <f t="shared" si="35"/>
        <v>0</v>
      </c>
      <c r="K107" s="8">
        <f t="shared" si="42"/>
        <v>0</v>
      </c>
      <c r="L107" s="341"/>
      <c r="M107" s="342"/>
      <c r="N107" s="342"/>
      <c r="O107" s="343"/>
      <c r="P107" s="383"/>
      <c r="Q107" s="10"/>
      <c r="R107" s="10"/>
      <c r="S107" s="38"/>
      <c r="T107" s="383"/>
      <c r="U107" s="10"/>
      <c r="V107" s="10"/>
      <c r="W107" s="38"/>
      <c r="X107" s="383"/>
      <c r="Y107" s="10"/>
      <c r="Z107" s="10"/>
      <c r="AA107" s="38"/>
      <c r="AB107" s="383"/>
      <c r="AC107" s="10"/>
      <c r="AD107" s="10"/>
      <c r="AE107" s="38"/>
      <c r="AF107" s="383"/>
      <c r="AG107" s="10"/>
      <c r="AH107" s="10"/>
      <c r="AI107" s="38"/>
      <c r="AJ107" s="383"/>
      <c r="AK107" s="10"/>
      <c r="AL107" s="10"/>
      <c r="AM107" s="10"/>
      <c r="AN107" s="383"/>
      <c r="AO107" s="10"/>
      <c r="AP107" s="10"/>
      <c r="AQ107" s="38"/>
      <c r="AR107" s="383"/>
      <c r="AS107" s="10"/>
      <c r="AT107" s="10"/>
      <c r="AU107" s="38"/>
      <c r="AV107" s="383"/>
      <c r="AW107" s="10"/>
      <c r="AX107" s="10"/>
      <c r="AY107" s="38"/>
      <c r="AZ107" s="383"/>
      <c r="BA107" s="10"/>
      <c r="BB107" s="10"/>
      <c r="BC107" s="38"/>
      <c r="BD107" s="383"/>
      <c r="BE107" s="10"/>
      <c r="BF107" s="10"/>
      <c r="BG107" s="38"/>
      <c r="BH107" s="383"/>
      <c r="BI107" s="10"/>
      <c r="BJ107" s="10"/>
      <c r="BK107" s="38"/>
      <c r="BL107" s="383"/>
      <c r="BM107" s="10"/>
      <c r="BN107" s="10"/>
      <c r="BO107" s="38"/>
      <c r="BP107" s="383"/>
      <c r="BQ107" s="10"/>
      <c r="BR107" s="10"/>
      <c r="BS107" s="38"/>
      <c r="BT107" s="383"/>
      <c r="BU107" s="10"/>
      <c r="BV107" s="10"/>
      <c r="BW107" s="38"/>
      <c r="BX107" s="383"/>
      <c r="BY107" s="10"/>
      <c r="BZ107" s="10"/>
      <c r="CA107" s="38"/>
      <c r="CB107" s="58">
        <v>42997</v>
      </c>
      <c r="CC107" s="59" t="s">
        <v>411</v>
      </c>
      <c r="CD107" s="58">
        <v>42997</v>
      </c>
    </row>
    <row r="108" spans="1:82" customFormat="1">
      <c r="A108" s="60" t="s">
        <v>412</v>
      </c>
      <c r="B108" s="61">
        <f t="shared" si="38"/>
        <v>350000</v>
      </c>
      <c r="C108" s="62">
        <f t="shared" si="36"/>
        <v>0</v>
      </c>
      <c r="D108" s="63">
        <f t="shared" si="37"/>
        <v>0</v>
      </c>
      <c r="E108" s="8">
        <f t="shared" si="34"/>
        <v>0</v>
      </c>
      <c r="F108" s="8">
        <f t="shared" si="39"/>
        <v>0</v>
      </c>
      <c r="G108" s="64">
        <f t="shared" si="40"/>
        <v>0</v>
      </c>
      <c r="H108" s="67">
        <f t="shared" si="43"/>
        <v>350000</v>
      </c>
      <c r="I108" s="8">
        <f t="shared" si="41"/>
        <v>0</v>
      </c>
      <c r="J108" s="8">
        <f t="shared" si="35"/>
        <v>0</v>
      </c>
      <c r="K108" s="8">
        <f t="shared" si="42"/>
        <v>0</v>
      </c>
      <c r="L108" s="341"/>
      <c r="M108" s="342"/>
      <c r="N108" s="342"/>
      <c r="O108" s="343"/>
      <c r="P108" s="383"/>
      <c r="Q108" s="10"/>
      <c r="R108" s="10">
        <f>200000+50000+50000</f>
        <v>300000</v>
      </c>
      <c r="S108" s="38"/>
      <c r="T108" s="383"/>
      <c r="U108" s="10"/>
      <c r="V108" s="10"/>
      <c r="W108" s="38"/>
      <c r="X108" s="383"/>
      <c r="Y108" s="10"/>
      <c r="Z108" s="10"/>
      <c r="AA108" s="38"/>
      <c r="AB108" s="383"/>
      <c r="AC108" s="10"/>
      <c r="AD108" s="10"/>
      <c r="AE108" s="38"/>
      <c r="AF108" s="383"/>
      <c r="AG108" s="10"/>
      <c r="AH108" s="10"/>
      <c r="AI108" s="38"/>
      <c r="AJ108" s="383"/>
      <c r="AK108" s="10"/>
      <c r="AL108" s="10"/>
      <c r="AM108" s="10"/>
      <c r="AN108" s="383"/>
      <c r="AO108" s="10"/>
      <c r="AP108" s="10"/>
      <c r="AQ108" s="38"/>
      <c r="AR108" s="383"/>
      <c r="AS108" s="10"/>
      <c r="AT108" s="10"/>
      <c r="AU108" s="38"/>
      <c r="AV108" s="383"/>
      <c r="AW108" s="10"/>
      <c r="AX108" s="10"/>
      <c r="AY108" s="38"/>
      <c r="AZ108" s="383"/>
      <c r="BA108" s="10"/>
      <c r="BB108" s="10"/>
      <c r="BC108" s="38"/>
      <c r="BD108" s="383"/>
      <c r="BE108" s="10"/>
      <c r="BF108" s="10">
        <v>50000</v>
      </c>
      <c r="BG108" s="38"/>
      <c r="BH108" s="383"/>
      <c r="BI108" s="10"/>
      <c r="BJ108" s="10"/>
      <c r="BK108" s="38"/>
      <c r="BL108" s="383"/>
      <c r="BM108" s="10"/>
      <c r="BN108" s="10"/>
      <c r="BO108" s="38"/>
      <c r="BP108" s="383"/>
      <c r="BQ108" s="10"/>
      <c r="BR108" s="10"/>
      <c r="BS108" s="38"/>
      <c r="BT108" s="383"/>
      <c r="BU108" s="10"/>
      <c r="BV108" s="10"/>
      <c r="BW108" s="38"/>
      <c r="BX108" s="383"/>
      <c r="BY108" s="10"/>
      <c r="BZ108" s="10"/>
      <c r="CA108" s="38"/>
      <c r="CB108" s="58">
        <v>42634</v>
      </c>
      <c r="CC108" s="59" t="s">
        <v>413</v>
      </c>
      <c r="CD108" s="58">
        <v>42634</v>
      </c>
    </row>
    <row r="109" spans="1:82" customFormat="1">
      <c r="A109" s="60" t="s">
        <v>414</v>
      </c>
      <c r="B109" s="61">
        <f t="shared" si="38"/>
        <v>0</v>
      </c>
      <c r="C109" s="62">
        <f t="shared" si="36"/>
        <v>0</v>
      </c>
      <c r="D109" s="63">
        <f t="shared" si="37"/>
        <v>0</v>
      </c>
      <c r="E109" s="8">
        <f t="shared" si="34"/>
        <v>0</v>
      </c>
      <c r="F109" s="8">
        <f t="shared" si="39"/>
        <v>0</v>
      </c>
      <c r="G109" s="64">
        <f t="shared" si="40"/>
        <v>0</v>
      </c>
      <c r="H109" s="67">
        <f t="shared" si="43"/>
        <v>0</v>
      </c>
      <c r="I109" s="8">
        <f t="shared" si="41"/>
        <v>0</v>
      </c>
      <c r="J109" s="8">
        <f t="shared" si="35"/>
        <v>0</v>
      </c>
      <c r="K109" s="8">
        <f t="shared" si="42"/>
        <v>0</v>
      </c>
      <c r="L109" s="341"/>
      <c r="M109" s="342"/>
      <c r="N109" s="342"/>
      <c r="O109" s="343"/>
      <c r="P109" s="383"/>
      <c r="Q109" s="10"/>
      <c r="R109" s="10"/>
      <c r="S109" s="38"/>
      <c r="T109" s="383"/>
      <c r="U109" s="10"/>
      <c r="V109" s="10"/>
      <c r="W109" s="38"/>
      <c r="X109" s="383"/>
      <c r="Y109" s="10"/>
      <c r="Z109" s="10"/>
      <c r="AA109" s="38"/>
      <c r="AB109" s="383"/>
      <c r="AC109" s="10"/>
      <c r="AD109" s="10"/>
      <c r="AE109" s="38"/>
      <c r="AF109" s="383"/>
      <c r="AG109" s="10"/>
      <c r="AH109" s="10"/>
      <c r="AI109" s="38"/>
      <c r="AJ109" s="383"/>
      <c r="AK109" s="10"/>
      <c r="AL109" s="10"/>
      <c r="AM109" s="10"/>
      <c r="AN109" s="383"/>
      <c r="AO109" s="10"/>
      <c r="AP109" s="10"/>
      <c r="AQ109" s="38"/>
      <c r="AR109" s="383"/>
      <c r="AS109" s="10"/>
      <c r="AT109" s="10"/>
      <c r="AU109" s="38"/>
      <c r="AV109" s="383"/>
      <c r="AW109" s="10"/>
      <c r="AX109" s="10"/>
      <c r="AY109" s="38"/>
      <c r="AZ109" s="383"/>
      <c r="BA109" s="10"/>
      <c r="BB109" s="10"/>
      <c r="BC109" s="38"/>
      <c r="BD109" s="383"/>
      <c r="BE109" s="10"/>
      <c r="BF109" s="10"/>
      <c r="BG109" s="38"/>
      <c r="BH109" s="383"/>
      <c r="BI109" s="10"/>
      <c r="BJ109" s="10"/>
      <c r="BK109" s="38"/>
      <c r="BL109" s="383"/>
      <c r="BM109" s="10"/>
      <c r="BN109" s="10"/>
      <c r="BO109" s="38"/>
      <c r="BP109" s="383"/>
      <c r="BQ109" s="10"/>
      <c r="BR109" s="10"/>
      <c r="BS109" s="38"/>
      <c r="BT109" s="383"/>
      <c r="BU109" s="10"/>
      <c r="BV109" s="10"/>
      <c r="BW109" s="38"/>
      <c r="BX109" s="383"/>
      <c r="BY109" s="10"/>
      <c r="BZ109" s="10"/>
      <c r="CA109" s="38"/>
      <c r="CC109" s="59" t="s">
        <v>415</v>
      </c>
      <c r="CD109" s="58">
        <v>42467</v>
      </c>
    </row>
    <row r="110" spans="1:82" customFormat="1">
      <c r="A110" s="60" t="s">
        <v>416</v>
      </c>
      <c r="B110" s="61">
        <f t="shared" si="38"/>
        <v>0</v>
      </c>
      <c r="C110" s="62">
        <f t="shared" si="36"/>
        <v>0</v>
      </c>
      <c r="D110" s="63">
        <f t="shared" si="37"/>
        <v>0</v>
      </c>
      <c r="E110" s="8">
        <f t="shared" si="34"/>
        <v>0</v>
      </c>
      <c r="F110" s="8">
        <f t="shared" si="39"/>
        <v>0</v>
      </c>
      <c r="G110" s="64">
        <f t="shared" si="40"/>
        <v>0</v>
      </c>
      <c r="H110" s="67">
        <f t="shared" si="43"/>
        <v>0</v>
      </c>
      <c r="I110" s="8">
        <f t="shared" si="41"/>
        <v>0</v>
      </c>
      <c r="J110" s="8">
        <f t="shared" si="35"/>
        <v>0</v>
      </c>
      <c r="K110" s="8">
        <f t="shared" si="42"/>
        <v>0</v>
      </c>
      <c r="L110" s="341"/>
      <c r="M110" s="342"/>
      <c r="N110" s="342"/>
      <c r="O110" s="343"/>
      <c r="P110" s="383"/>
      <c r="Q110" s="10"/>
      <c r="R110" s="10"/>
      <c r="S110" s="38"/>
      <c r="T110" s="383"/>
      <c r="U110" s="10"/>
      <c r="V110" s="10"/>
      <c r="W110" s="38"/>
      <c r="X110" s="383"/>
      <c r="Y110" s="10"/>
      <c r="Z110" s="10"/>
      <c r="AA110" s="38"/>
      <c r="AB110" s="383"/>
      <c r="AC110" s="10"/>
      <c r="AD110" s="10"/>
      <c r="AE110" s="38"/>
      <c r="AF110" s="383"/>
      <c r="AG110" s="10"/>
      <c r="AH110" s="10"/>
      <c r="AI110" s="38"/>
      <c r="AJ110" s="383"/>
      <c r="AK110" s="10"/>
      <c r="AL110" s="10"/>
      <c r="AM110" s="10"/>
      <c r="AN110" s="383"/>
      <c r="AO110" s="10"/>
      <c r="AP110" s="10"/>
      <c r="AQ110" s="38"/>
      <c r="AR110" s="383"/>
      <c r="AS110" s="10"/>
      <c r="AT110" s="10"/>
      <c r="AU110" s="38"/>
      <c r="AV110" s="383"/>
      <c r="AW110" s="10"/>
      <c r="AX110" s="10"/>
      <c r="AY110" s="38"/>
      <c r="AZ110" s="383"/>
      <c r="BA110" s="10"/>
      <c r="BB110" s="10"/>
      <c r="BC110" s="38"/>
      <c r="BD110" s="383"/>
      <c r="BE110" s="10"/>
      <c r="BF110" s="10"/>
      <c r="BG110" s="38"/>
      <c r="BH110" s="383"/>
      <c r="BI110" s="10"/>
      <c r="BJ110" s="10"/>
      <c r="BK110" s="38"/>
      <c r="BL110" s="383"/>
      <c r="BM110" s="10"/>
      <c r="BN110" s="10"/>
      <c r="BO110" s="38"/>
      <c r="BP110" s="383"/>
      <c r="BQ110" s="10"/>
      <c r="BR110" s="10"/>
      <c r="BS110" s="38"/>
      <c r="BT110" s="383"/>
      <c r="BU110" s="10"/>
      <c r="BV110" s="10"/>
      <c r="BW110" s="38"/>
      <c r="BX110" s="383"/>
      <c r="BY110" s="10"/>
      <c r="BZ110" s="10"/>
      <c r="CA110" s="38"/>
      <c r="CB110" s="58">
        <v>42648</v>
      </c>
      <c r="CC110" s="59" t="s">
        <v>417</v>
      </c>
      <c r="CD110" s="58">
        <v>42648</v>
      </c>
    </row>
    <row r="111" spans="1:82" customFormat="1">
      <c r="A111" s="60" t="s">
        <v>418</v>
      </c>
      <c r="B111" s="61">
        <f t="shared" si="38"/>
        <v>0</v>
      </c>
      <c r="C111" s="62">
        <f t="shared" si="36"/>
        <v>0</v>
      </c>
      <c r="D111" s="63">
        <f t="shared" si="37"/>
        <v>0</v>
      </c>
      <c r="E111" s="8">
        <f t="shared" si="34"/>
        <v>0</v>
      </c>
      <c r="F111" s="8">
        <f t="shared" si="39"/>
        <v>0</v>
      </c>
      <c r="G111" s="64">
        <f t="shared" si="40"/>
        <v>0</v>
      </c>
      <c r="H111" s="67">
        <f t="shared" si="43"/>
        <v>0</v>
      </c>
      <c r="I111" s="8">
        <f t="shared" si="41"/>
        <v>0</v>
      </c>
      <c r="J111" s="8">
        <f t="shared" si="35"/>
        <v>0</v>
      </c>
      <c r="K111" s="8">
        <f t="shared" si="42"/>
        <v>0</v>
      </c>
      <c r="L111" s="341"/>
      <c r="M111" s="342"/>
      <c r="N111" s="342"/>
      <c r="O111" s="343"/>
      <c r="P111" s="383"/>
      <c r="Q111" s="10"/>
      <c r="R111" s="10"/>
      <c r="S111" s="38"/>
      <c r="T111" s="383"/>
      <c r="U111" s="10"/>
      <c r="V111" s="10"/>
      <c r="W111" s="38"/>
      <c r="X111" s="383"/>
      <c r="Y111" s="10"/>
      <c r="Z111" s="10"/>
      <c r="AA111" s="38"/>
      <c r="AB111" s="383"/>
      <c r="AC111" s="10"/>
      <c r="AD111" s="10"/>
      <c r="AE111" s="38"/>
      <c r="AF111" s="383"/>
      <c r="AG111" s="10"/>
      <c r="AH111" s="10"/>
      <c r="AI111" s="38"/>
      <c r="AJ111" s="383"/>
      <c r="AK111" s="10"/>
      <c r="AL111" s="10"/>
      <c r="AM111" s="10"/>
      <c r="AN111" s="383"/>
      <c r="AO111" s="10"/>
      <c r="AP111" s="10"/>
      <c r="AQ111" s="38"/>
      <c r="AR111" s="383"/>
      <c r="AS111" s="10"/>
      <c r="AT111" s="10"/>
      <c r="AU111" s="38"/>
      <c r="AV111" s="383"/>
      <c r="AW111" s="10"/>
      <c r="AX111" s="10"/>
      <c r="AY111" s="38"/>
      <c r="AZ111" s="383"/>
      <c r="BA111" s="10"/>
      <c r="BB111" s="10"/>
      <c r="BC111" s="38"/>
      <c r="BD111" s="383"/>
      <c r="BE111" s="10"/>
      <c r="BF111" s="10"/>
      <c r="BG111" s="38"/>
      <c r="BH111" s="383"/>
      <c r="BI111" s="10"/>
      <c r="BJ111" s="10"/>
      <c r="BK111" s="38"/>
      <c r="BL111" s="383"/>
      <c r="BM111" s="10"/>
      <c r="BN111" s="10"/>
      <c r="BO111" s="38"/>
      <c r="BP111" s="383"/>
      <c r="BQ111" s="10"/>
      <c r="BR111" s="10"/>
      <c r="BS111" s="38"/>
      <c r="BT111" s="383"/>
      <c r="BU111" s="10"/>
      <c r="BV111" s="10"/>
      <c r="BW111" s="38"/>
      <c r="BX111" s="383"/>
      <c r="BY111" s="10"/>
      <c r="BZ111" s="10"/>
      <c r="CA111" s="38"/>
      <c r="CB111" s="58">
        <v>42648</v>
      </c>
      <c r="CC111" s="59" t="s">
        <v>419</v>
      </c>
      <c r="CD111" s="58">
        <v>42648</v>
      </c>
    </row>
    <row r="112" spans="1:82" customFormat="1">
      <c r="A112" s="60" t="s">
        <v>420</v>
      </c>
      <c r="B112" s="61">
        <f t="shared" si="38"/>
        <v>4080000</v>
      </c>
      <c r="C112" s="62">
        <f t="shared" si="36"/>
        <v>0</v>
      </c>
      <c r="D112" s="63">
        <f t="shared" si="37"/>
        <v>0</v>
      </c>
      <c r="E112" s="8">
        <f t="shared" si="34"/>
        <v>0</v>
      </c>
      <c r="F112" s="8">
        <f t="shared" si="39"/>
        <v>0</v>
      </c>
      <c r="G112" s="64">
        <f t="shared" si="40"/>
        <v>0</v>
      </c>
      <c r="H112" s="67">
        <f t="shared" si="43"/>
        <v>4080000</v>
      </c>
      <c r="I112" s="8">
        <f t="shared" si="41"/>
        <v>0</v>
      </c>
      <c r="J112" s="8">
        <f t="shared" si="35"/>
        <v>0</v>
      </c>
      <c r="K112" s="8">
        <f t="shared" si="42"/>
        <v>0</v>
      </c>
      <c r="L112" s="341"/>
      <c r="M112" s="342"/>
      <c r="N112" s="342"/>
      <c r="O112" s="343"/>
      <c r="P112" s="383"/>
      <c r="Q112" s="10"/>
      <c r="R112" s="10">
        <f>96670+500000+83330</f>
        <v>680000</v>
      </c>
      <c r="S112" s="38"/>
      <c r="T112" s="383"/>
      <c r="U112" s="10"/>
      <c r="V112" s="10"/>
      <c r="W112" s="38"/>
      <c r="X112" s="383"/>
      <c r="Y112" s="10"/>
      <c r="Z112" s="10">
        <f>1480000+500000</f>
        <v>1980000</v>
      </c>
      <c r="AA112" s="38"/>
      <c r="AB112" s="383"/>
      <c r="AC112" s="10"/>
      <c r="AD112" s="10"/>
      <c r="AE112" s="38"/>
      <c r="AF112" s="383"/>
      <c r="AG112" s="10"/>
      <c r="AH112" s="10">
        <v>733330</v>
      </c>
      <c r="AI112" s="38"/>
      <c r="AJ112" s="383"/>
      <c r="AK112" s="10"/>
      <c r="AL112" s="10"/>
      <c r="AM112" s="10"/>
      <c r="AN112" s="383"/>
      <c r="AO112" s="10"/>
      <c r="AP112" s="10"/>
      <c r="AQ112" s="38"/>
      <c r="AR112" s="383"/>
      <c r="AS112" s="10"/>
      <c r="AT112" s="10"/>
      <c r="AU112" s="38"/>
      <c r="AV112" s="383"/>
      <c r="AW112" s="10"/>
      <c r="AX112" s="10"/>
      <c r="AY112" s="38"/>
      <c r="AZ112" s="383"/>
      <c r="BA112" s="10"/>
      <c r="BB112" s="10"/>
      <c r="BC112" s="38"/>
      <c r="BD112" s="383"/>
      <c r="BE112" s="10"/>
      <c r="BF112" s="10"/>
      <c r="BG112" s="38"/>
      <c r="BH112" s="383"/>
      <c r="BI112" s="10"/>
      <c r="BJ112" s="10"/>
      <c r="BK112" s="38"/>
      <c r="BL112" s="383"/>
      <c r="BM112" s="10"/>
      <c r="BN112" s="10"/>
      <c r="BO112" s="38"/>
      <c r="BP112" s="383"/>
      <c r="BQ112" s="10"/>
      <c r="BR112" s="10"/>
      <c r="BS112" s="38"/>
      <c r="BT112" s="383"/>
      <c r="BU112" s="10"/>
      <c r="BV112" s="10">
        <v>686670</v>
      </c>
      <c r="BW112" s="38"/>
      <c r="BX112" s="383"/>
      <c r="BY112" s="10"/>
      <c r="BZ112" s="10"/>
      <c r="CA112" s="38"/>
      <c r="CB112" s="58">
        <v>42634</v>
      </c>
      <c r="CC112" s="59" t="s">
        <v>421</v>
      </c>
      <c r="CD112" s="58">
        <v>42634</v>
      </c>
    </row>
    <row r="113" spans="1:82" customFormat="1">
      <c r="A113" s="60" t="s">
        <v>422</v>
      </c>
      <c r="B113" s="61">
        <f t="shared" si="38"/>
        <v>0</v>
      </c>
      <c r="C113" s="62">
        <f t="shared" si="36"/>
        <v>0</v>
      </c>
      <c r="D113" s="63">
        <f t="shared" si="37"/>
        <v>0</v>
      </c>
      <c r="E113" s="8">
        <f t="shared" si="34"/>
        <v>0</v>
      </c>
      <c r="F113" s="8">
        <f t="shared" si="39"/>
        <v>0</v>
      </c>
      <c r="G113" s="64">
        <f t="shared" si="40"/>
        <v>0</v>
      </c>
      <c r="H113" s="67">
        <f t="shared" si="43"/>
        <v>0</v>
      </c>
      <c r="I113" s="8">
        <f t="shared" si="41"/>
        <v>0</v>
      </c>
      <c r="J113" s="8">
        <f t="shared" si="35"/>
        <v>0</v>
      </c>
      <c r="K113" s="8">
        <f t="shared" si="42"/>
        <v>0</v>
      </c>
      <c r="L113" s="341"/>
      <c r="M113" s="342"/>
      <c r="N113" s="342"/>
      <c r="O113" s="343"/>
      <c r="P113" s="383"/>
      <c r="Q113" s="10"/>
      <c r="R113" s="10"/>
      <c r="S113" s="38"/>
      <c r="T113" s="383"/>
      <c r="U113" s="10"/>
      <c r="V113" s="10"/>
      <c r="W113" s="38"/>
      <c r="X113" s="383"/>
      <c r="Y113" s="10"/>
      <c r="Z113" s="10"/>
      <c r="AA113" s="38"/>
      <c r="AB113" s="383"/>
      <c r="AC113" s="10"/>
      <c r="AD113" s="10"/>
      <c r="AE113" s="38"/>
      <c r="AF113" s="383"/>
      <c r="AG113" s="10"/>
      <c r="AH113" s="10"/>
      <c r="AI113" s="38"/>
      <c r="AJ113" s="383"/>
      <c r="AK113" s="10"/>
      <c r="AL113" s="10"/>
      <c r="AM113" s="10"/>
      <c r="AN113" s="383"/>
      <c r="AO113" s="10"/>
      <c r="AP113" s="10"/>
      <c r="AQ113" s="38"/>
      <c r="AR113" s="383"/>
      <c r="AS113" s="10"/>
      <c r="AT113" s="10"/>
      <c r="AU113" s="38"/>
      <c r="AV113" s="383"/>
      <c r="AW113" s="10"/>
      <c r="AX113" s="10"/>
      <c r="AY113" s="38"/>
      <c r="AZ113" s="383"/>
      <c r="BA113" s="10"/>
      <c r="BB113" s="10"/>
      <c r="BC113" s="38"/>
      <c r="BD113" s="383"/>
      <c r="BE113" s="10"/>
      <c r="BF113" s="10"/>
      <c r="BG113" s="38"/>
      <c r="BH113" s="383"/>
      <c r="BI113" s="10"/>
      <c r="BJ113" s="10"/>
      <c r="BK113" s="38"/>
      <c r="BL113" s="383"/>
      <c r="BM113" s="10"/>
      <c r="BN113" s="10"/>
      <c r="BO113" s="38"/>
      <c r="BP113" s="383"/>
      <c r="BQ113" s="10"/>
      <c r="BR113" s="10"/>
      <c r="BS113" s="38"/>
      <c r="BT113" s="383"/>
      <c r="BU113" s="10"/>
      <c r="BV113" s="10"/>
      <c r="BW113" s="38"/>
      <c r="BX113" s="383"/>
      <c r="BY113" s="10"/>
      <c r="BZ113" s="10"/>
      <c r="CA113" s="38"/>
      <c r="CB113" s="58">
        <v>42871</v>
      </c>
      <c r="CC113" s="59" t="s">
        <v>423</v>
      </c>
      <c r="CD113" s="58">
        <v>42871</v>
      </c>
    </row>
    <row r="114" spans="1:82" customFormat="1">
      <c r="A114" s="60" t="s">
        <v>424</v>
      </c>
      <c r="B114" s="61">
        <f t="shared" si="38"/>
        <v>0</v>
      </c>
      <c r="C114" s="62">
        <f t="shared" si="36"/>
        <v>0</v>
      </c>
      <c r="D114" s="63">
        <f t="shared" si="37"/>
        <v>0</v>
      </c>
      <c r="E114" s="8">
        <f t="shared" si="34"/>
        <v>0</v>
      </c>
      <c r="F114" s="8">
        <f t="shared" si="39"/>
        <v>0</v>
      </c>
      <c r="G114" s="64">
        <f t="shared" si="40"/>
        <v>0</v>
      </c>
      <c r="H114" s="67">
        <f t="shared" si="43"/>
        <v>0</v>
      </c>
      <c r="I114" s="8">
        <f t="shared" si="41"/>
        <v>0</v>
      </c>
      <c r="J114" s="8">
        <f t="shared" si="35"/>
        <v>0</v>
      </c>
      <c r="K114" s="8">
        <f t="shared" si="42"/>
        <v>0</v>
      </c>
      <c r="L114" s="341"/>
      <c r="M114" s="342"/>
      <c r="N114" s="342"/>
      <c r="O114" s="343"/>
      <c r="P114" s="383"/>
      <c r="Q114" s="10"/>
      <c r="R114" s="10"/>
      <c r="S114" s="38"/>
      <c r="T114" s="383"/>
      <c r="U114" s="10"/>
      <c r="V114" s="10"/>
      <c r="W114" s="38"/>
      <c r="X114" s="383"/>
      <c r="Y114" s="10"/>
      <c r="Z114" s="10"/>
      <c r="AA114" s="38"/>
      <c r="AB114" s="383"/>
      <c r="AC114" s="10"/>
      <c r="AD114" s="10"/>
      <c r="AE114" s="38"/>
      <c r="AF114" s="383"/>
      <c r="AG114" s="10"/>
      <c r="AH114" s="10"/>
      <c r="AI114" s="38"/>
      <c r="AJ114" s="383"/>
      <c r="AK114" s="10"/>
      <c r="AL114" s="10"/>
      <c r="AM114" s="10"/>
      <c r="AN114" s="383"/>
      <c r="AO114" s="10"/>
      <c r="AP114" s="10"/>
      <c r="AQ114" s="38"/>
      <c r="AR114" s="383"/>
      <c r="AS114" s="10"/>
      <c r="AT114" s="10"/>
      <c r="AU114" s="38"/>
      <c r="AV114" s="383"/>
      <c r="AW114" s="10"/>
      <c r="AX114" s="10"/>
      <c r="AY114" s="38"/>
      <c r="AZ114" s="383"/>
      <c r="BA114" s="10"/>
      <c r="BB114" s="10"/>
      <c r="BC114" s="38"/>
      <c r="BD114" s="383"/>
      <c r="BE114" s="10"/>
      <c r="BF114" s="10"/>
      <c r="BG114" s="38"/>
      <c r="BH114" s="383"/>
      <c r="BI114" s="10"/>
      <c r="BJ114" s="10"/>
      <c r="BK114" s="38"/>
      <c r="BL114" s="383"/>
      <c r="BM114" s="10"/>
      <c r="BN114" s="10"/>
      <c r="BO114" s="38"/>
      <c r="BP114" s="383"/>
      <c r="BQ114" s="10"/>
      <c r="BR114" s="10"/>
      <c r="BS114" s="38"/>
      <c r="BT114" s="383"/>
      <c r="BU114" s="10"/>
      <c r="BV114" s="10"/>
      <c r="BW114" s="38"/>
      <c r="BX114" s="383"/>
      <c r="BY114" s="10"/>
      <c r="BZ114" s="10"/>
      <c r="CA114" s="38"/>
      <c r="CC114" s="59" t="s">
        <v>425</v>
      </c>
      <c r="CD114" s="58">
        <v>42671</v>
      </c>
    </row>
    <row r="115" spans="1:82" customFormat="1">
      <c r="A115" s="60" t="s">
        <v>426</v>
      </c>
      <c r="B115" s="61">
        <f t="shared" si="38"/>
        <v>0</v>
      </c>
      <c r="C115" s="62">
        <f t="shared" si="36"/>
        <v>0</v>
      </c>
      <c r="D115" s="63">
        <f t="shared" si="37"/>
        <v>0</v>
      </c>
      <c r="E115" s="8">
        <f t="shared" si="34"/>
        <v>0</v>
      </c>
      <c r="F115" s="8">
        <f t="shared" si="39"/>
        <v>0</v>
      </c>
      <c r="G115" s="64">
        <f t="shared" si="40"/>
        <v>0</v>
      </c>
      <c r="H115" s="67">
        <f t="shared" si="43"/>
        <v>0</v>
      </c>
      <c r="I115" s="8">
        <f t="shared" si="41"/>
        <v>0</v>
      </c>
      <c r="J115" s="8">
        <f t="shared" si="35"/>
        <v>0</v>
      </c>
      <c r="K115" s="8">
        <f t="shared" si="42"/>
        <v>0</v>
      </c>
      <c r="L115" s="341"/>
      <c r="M115" s="342"/>
      <c r="N115" s="342"/>
      <c r="O115" s="343"/>
      <c r="P115" s="383"/>
      <c r="Q115" s="10"/>
      <c r="R115" s="10"/>
      <c r="S115" s="38"/>
      <c r="T115" s="383"/>
      <c r="U115" s="10"/>
      <c r="V115" s="10"/>
      <c r="W115" s="38"/>
      <c r="X115" s="383"/>
      <c r="Y115" s="10"/>
      <c r="Z115" s="10"/>
      <c r="AA115" s="38"/>
      <c r="AB115" s="383"/>
      <c r="AC115" s="10"/>
      <c r="AD115" s="10"/>
      <c r="AE115" s="38"/>
      <c r="AF115" s="383"/>
      <c r="AG115" s="10"/>
      <c r="AH115" s="10"/>
      <c r="AI115" s="38"/>
      <c r="AJ115" s="383"/>
      <c r="AK115" s="10"/>
      <c r="AL115" s="10"/>
      <c r="AM115" s="10"/>
      <c r="AN115" s="383"/>
      <c r="AO115" s="10"/>
      <c r="AP115" s="10"/>
      <c r="AQ115" s="38"/>
      <c r="AR115" s="383"/>
      <c r="AS115" s="10"/>
      <c r="AT115" s="10"/>
      <c r="AU115" s="38"/>
      <c r="AV115" s="383"/>
      <c r="AW115" s="10"/>
      <c r="AX115" s="10"/>
      <c r="AY115" s="38"/>
      <c r="AZ115" s="383"/>
      <c r="BA115" s="10"/>
      <c r="BB115" s="10"/>
      <c r="BC115" s="38"/>
      <c r="BD115" s="383"/>
      <c r="BE115" s="10"/>
      <c r="BF115" s="10"/>
      <c r="BG115" s="38"/>
      <c r="BH115" s="383"/>
      <c r="BI115" s="10"/>
      <c r="BJ115" s="10"/>
      <c r="BK115" s="38"/>
      <c r="BL115" s="383"/>
      <c r="BM115" s="10"/>
      <c r="BN115" s="10"/>
      <c r="BO115" s="38"/>
      <c r="BP115" s="383"/>
      <c r="BQ115" s="10"/>
      <c r="BR115" s="10"/>
      <c r="BS115" s="38"/>
      <c r="BT115" s="383"/>
      <c r="BU115" s="10"/>
      <c r="BV115" s="10"/>
      <c r="BW115" s="38"/>
      <c r="BX115" s="383"/>
      <c r="BY115" s="10"/>
      <c r="BZ115" s="10"/>
      <c r="CA115" s="38"/>
      <c r="CB115" s="58">
        <v>42541</v>
      </c>
      <c r="CC115" s="59" t="s">
        <v>427</v>
      </c>
      <c r="CD115" s="58">
        <v>42541</v>
      </c>
    </row>
    <row r="116" spans="1:82" customFormat="1">
      <c r="A116" s="60" t="s">
        <v>428</v>
      </c>
      <c r="B116" s="61">
        <f t="shared" si="38"/>
        <v>0</v>
      </c>
      <c r="C116" s="62">
        <f t="shared" si="36"/>
        <v>0</v>
      </c>
      <c r="D116" s="63">
        <f t="shared" si="37"/>
        <v>0</v>
      </c>
      <c r="E116" s="8">
        <f t="shared" si="34"/>
        <v>0</v>
      </c>
      <c r="F116" s="8">
        <f t="shared" si="39"/>
        <v>0</v>
      </c>
      <c r="G116" s="64">
        <f t="shared" si="40"/>
        <v>0</v>
      </c>
      <c r="H116" s="67">
        <f t="shared" si="43"/>
        <v>0</v>
      </c>
      <c r="I116" s="8">
        <f t="shared" si="41"/>
        <v>0</v>
      </c>
      <c r="J116" s="8">
        <f t="shared" si="35"/>
        <v>0</v>
      </c>
      <c r="K116" s="8">
        <f t="shared" si="42"/>
        <v>0</v>
      </c>
      <c r="L116" s="341"/>
      <c r="M116" s="342"/>
      <c r="N116" s="342"/>
      <c r="O116" s="343"/>
      <c r="P116" s="383"/>
      <c r="Q116" s="10"/>
      <c r="R116" s="10"/>
      <c r="S116" s="38"/>
      <c r="T116" s="383"/>
      <c r="U116" s="10"/>
      <c r="V116" s="10"/>
      <c r="W116" s="38"/>
      <c r="X116" s="383"/>
      <c r="Y116" s="10"/>
      <c r="Z116" s="10"/>
      <c r="AA116" s="38"/>
      <c r="AB116" s="383"/>
      <c r="AC116" s="10"/>
      <c r="AD116" s="10"/>
      <c r="AE116" s="38"/>
      <c r="AF116" s="383"/>
      <c r="AG116" s="10"/>
      <c r="AH116" s="10"/>
      <c r="AI116" s="38"/>
      <c r="AJ116" s="383"/>
      <c r="AK116" s="10"/>
      <c r="AL116" s="10"/>
      <c r="AM116" s="10"/>
      <c r="AN116" s="383"/>
      <c r="AO116" s="10"/>
      <c r="AP116" s="10"/>
      <c r="AQ116" s="38"/>
      <c r="AR116" s="383"/>
      <c r="AS116" s="10"/>
      <c r="AT116" s="10"/>
      <c r="AU116" s="38"/>
      <c r="AV116" s="383"/>
      <c r="AW116" s="10"/>
      <c r="AX116" s="10"/>
      <c r="AY116" s="38"/>
      <c r="AZ116" s="383"/>
      <c r="BA116" s="10"/>
      <c r="BB116" s="10"/>
      <c r="BC116" s="38"/>
      <c r="BD116" s="383"/>
      <c r="BE116" s="10"/>
      <c r="BF116" s="10"/>
      <c r="BG116" s="38"/>
      <c r="BH116" s="383"/>
      <c r="BI116" s="10"/>
      <c r="BJ116" s="10"/>
      <c r="BK116" s="38"/>
      <c r="BL116" s="383"/>
      <c r="BM116" s="10"/>
      <c r="BN116" s="10"/>
      <c r="BO116" s="38"/>
      <c r="BP116" s="383"/>
      <c r="BQ116" s="10"/>
      <c r="BR116" s="10"/>
      <c r="BS116" s="38"/>
      <c r="BT116" s="383"/>
      <c r="BU116" s="10"/>
      <c r="BV116" s="10"/>
      <c r="BW116" s="38"/>
      <c r="BX116" s="383"/>
      <c r="BY116" s="10"/>
      <c r="BZ116" s="10"/>
      <c r="CA116" s="38"/>
      <c r="CB116" s="58">
        <v>42296</v>
      </c>
      <c r="CC116" s="59" t="s">
        <v>429</v>
      </c>
      <c r="CD116" s="58">
        <v>42296</v>
      </c>
    </row>
    <row r="117" spans="1:82" customFormat="1">
      <c r="A117" s="60" t="s">
        <v>430</v>
      </c>
      <c r="B117" s="61">
        <f t="shared" si="38"/>
        <v>0</v>
      </c>
      <c r="C117" s="62">
        <f t="shared" si="36"/>
        <v>0</v>
      </c>
      <c r="D117" s="63">
        <f t="shared" si="37"/>
        <v>0</v>
      </c>
      <c r="E117" s="8">
        <f t="shared" si="34"/>
        <v>0</v>
      </c>
      <c r="F117" s="8">
        <f t="shared" si="39"/>
        <v>0</v>
      </c>
      <c r="G117" s="64">
        <f t="shared" si="40"/>
        <v>0</v>
      </c>
      <c r="H117" s="67">
        <f t="shared" si="43"/>
        <v>0</v>
      </c>
      <c r="I117" s="8">
        <f t="shared" si="41"/>
        <v>0</v>
      </c>
      <c r="J117" s="8">
        <f t="shared" si="35"/>
        <v>0</v>
      </c>
      <c r="K117" s="8">
        <f t="shared" si="42"/>
        <v>0</v>
      </c>
      <c r="L117" s="341"/>
      <c r="M117" s="342"/>
      <c r="N117" s="342"/>
      <c r="O117" s="343"/>
      <c r="P117" s="383"/>
      <c r="Q117" s="10"/>
      <c r="R117" s="10"/>
      <c r="S117" s="38"/>
      <c r="T117" s="383"/>
      <c r="U117" s="10"/>
      <c r="V117" s="10"/>
      <c r="W117" s="38"/>
      <c r="X117" s="383"/>
      <c r="Y117" s="10"/>
      <c r="Z117" s="10"/>
      <c r="AA117" s="38"/>
      <c r="AB117" s="383"/>
      <c r="AC117" s="10"/>
      <c r="AD117" s="10"/>
      <c r="AE117" s="38"/>
      <c r="AF117" s="383"/>
      <c r="AG117" s="10"/>
      <c r="AH117" s="10"/>
      <c r="AI117" s="38"/>
      <c r="AJ117" s="383"/>
      <c r="AK117" s="10"/>
      <c r="AL117" s="10"/>
      <c r="AM117" s="10"/>
      <c r="AN117" s="383"/>
      <c r="AO117" s="10"/>
      <c r="AP117" s="10"/>
      <c r="AQ117" s="38"/>
      <c r="AR117" s="383"/>
      <c r="AS117" s="10"/>
      <c r="AT117" s="10"/>
      <c r="AU117" s="38"/>
      <c r="AV117" s="383"/>
      <c r="AW117" s="10"/>
      <c r="AX117" s="10"/>
      <c r="AY117" s="38"/>
      <c r="AZ117" s="383"/>
      <c r="BA117" s="10"/>
      <c r="BB117" s="10"/>
      <c r="BC117" s="38"/>
      <c r="BD117" s="383"/>
      <c r="BE117" s="10"/>
      <c r="BF117" s="10"/>
      <c r="BG117" s="38"/>
      <c r="BH117" s="383"/>
      <c r="BI117" s="10"/>
      <c r="BJ117" s="10"/>
      <c r="BK117" s="38"/>
      <c r="BL117" s="383"/>
      <c r="BM117" s="10"/>
      <c r="BN117" s="10"/>
      <c r="BO117" s="38"/>
      <c r="BP117" s="383"/>
      <c r="BQ117" s="10"/>
      <c r="BR117" s="10"/>
      <c r="BS117" s="38"/>
      <c r="BT117" s="383"/>
      <c r="BU117" s="10"/>
      <c r="BV117" s="10"/>
      <c r="BW117" s="38"/>
      <c r="BX117" s="383"/>
      <c r="BY117" s="10"/>
      <c r="BZ117" s="10"/>
      <c r="CA117" s="38"/>
      <c r="CB117" s="58">
        <v>42684</v>
      </c>
      <c r="CC117" s="59" t="s">
        <v>431</v>
      </c>
      <c r="CD117" s="58">
        <v>42684</v>
      </c>
    </row>
    <row r="118" spans="1:82" customFormat="1">
      <c r="A118" s="60" t="s">
        <v>432</v>
      </c>
      <c r="B118" s="61">
        <f t="shared" si="38"/>
        <v>0</v>
      </c>
      <c r="C118" s="62">
        <f t="shared" si="36"/>
        <v>0</v>
      </c>
      <c r="D118" s="63">
        <f t="shared" si="37"/>
        <v>0</v>
      </c>
      <c r="E118" s="8">
        <f t="shared" ref="E118:E134" si="44">Q118+Y118+AG118+AO118+AW118+BE118+BM118+BU118</f>
        <v>0</v>
      </c>
      <c r="F118" s="8">
        <f t="shared" si="39"/>
        <v>0</v>
      </c>
      <c r="G118" s="64">
        <f t="shared" si="40"/>
        <v>0</v>
      </c>
      <c r="H118" s="67">
        <f t="shared" si="43"/>
        <v>0</v>
      </c>
      <c r="I118" s="8">
        <f t="shared" si="41"/>
        <v>0</v>
      </c>
      <c r="J118" s="8">
        <f t="shared" ref="J118:J134" si="45">V118+AD118+AL118+AT118+BB118+BJ118+BR118+BZ118</f>
        <v>0</v>
      </c>
      <c r="K118" s="8">
        <f t="shared" si="42"/>
        <v>0</v>
      </c>
      <c r="L118" s="341"/>
      <c r="M118" s="342"/>
      <c r="N118" s="342"/>
      <c r="O118" s="343"/>
      <c r="P118" s="383"/>
      <c r="Q118" s="10"/>
      <c r="R118" s="10"/>
      <c r="S118" s="38"/>
      <c r="T118" s="383"/>
      <c r="U118" s="10"/>
      <c r="V118" s="10"/>
      <c r="W118" s="38"/>
      <c r="X118" s="383"/>
      <c r="Y118" s="10"/>
      <c r="Z118" s="10"/>
      <c r="AA118" s="38"/>
      <c r="AB118" s="383"/>
      <c r="AC118" s="10"/>
      <c r="AD118" s="10"/>
      <c r="AE118" s="38"/>
      <c r="AF118" s="383"/>
      <c r="AG118" s="10"/>
      <c r="AH118" s="10"/>
      <c r="AI118" s="38"/>
      <c r="AJ118" s="383"/>
      <c r="AK118" s="10"/>
      <c r="AL118" s="10"/>
      <c r="AM118" s="10"/>
      <c r="AN118" s="383"/>
      <c r="AO118" s="10"/>
      <c r="AP118" s="10"/>
      <c r="AQ118" s="38"/>
      <c r="AR118" s="383"/>
      <c r="AS118" s="10"/>
      <c r="AT118" s="10"/>
      <c r="AU118" s="38"/>
      <c r="AV118" s="383"/>
      <c r="AW118" s="10"/>
      <c r="AX118" s="10"/>
      <c r="AY118" s="38"/>
      <c r="AZ118" s="383"/>
      <c r="BA118" s="10"/>
      <c r="BB118" s="10"/>
      <c r="BC118" s="38"/>
      <c r="BD118" s="383"/>
      <c r="BE118" s="10"/>
      <c r="BF118" s="10"/>
      <c r="BG118" s="38"/>
      <c r="BH118" s="383"/>
      <c r="BI118" s="10"/>
      <c r="BJ118" s="10"/>
      <c r="BK118" s="38"/>
      <c r="BL118" s="383"/>
      <c r="BM118" s="10"/>
      <c r="BN118" s="10"/>
      <c r="BO118" s="38"/>
      <c r="BP118" s="383"/>
      <c r="BQ118" s="10"/>
      <c r="BR118" s="10"/>
      <c r="BS118" s="38"/>
      <c r="BT118" s="383"/>
      <c r="BU118" s="10"/>
      <c r="BV118" s="10"/>
      <c r="BW118" s="38"/>
      <c r="BX118" s="383"/>
      <c r="BY118" s="10"/>
      <c r="BZ118" s="10"/>
      <c r="CA118" s="38"/>
      <c r="CB118" s="58">
        <v>42482</v>
      </c>
      <c r="CC118" s="59" t="s">
        <v>433</v>
      </c>
      <c r="CD118" s="58">
        <v>42482</v>
      </c>
    </row>
    <row r="119" spans="1:82" customFormat="1">
      <c r="A119" s="60" t="s">
        <v>434</v>
      </c>
      <c r="B119" s="61">
        <f t="shared" si="38"/>
        <v>476190</v>
      </c>
      <c r="C119" s="62">
        <f t="shared" si="36"/>
        <v>0</v>
      </c>
      <c r="D119" s="63">
        <f t="shared" si="37"/>
        <v>476190</v>
      </c>
      <c r="E119" s="8">
        <f t="shared" si="44"/>
        <v>0</v>
      </c>
      <c r="F119" s="8">
        <f t="shared" si="39"/>
        <v>0</v>
      </c>
      <c r="G119" s="64">
        <f t="shared" si="40"/>
        <v>0</v>
      </c>
      <c r="H119" s="67">
        <f t="shared" si="43"/>
        <v>0</v>
      </c>
      <c r="I119" s="8">
        <f t="shared" si="41"/>
        <v>0</v>
      </c>
      <c r="J119" s="8">
        <f t="shared" si="45"/>
        <v>0</v>
      </c>
      <c r="K119" s="8">
        <f t="shared" si="42"/>
        <v>0</v>
      </c>
      <c r="L119" s="341"/>
      <c r="M119" s="342"/>
      <c r="N119" s="342"/>
      <c r="O119" s="343"/>
      <c r="P119" s="383">
        <v>476190</v>
      </c>
      <c r="Q119" s="10"/>
      <c r="R119" s="10"/>
      <c r="S119" s="38"/>
      <c r="T119" s="383"/>
      <c r="U119" s="10"/>
      <c r="V119" s="10"/>
      <c r="W119" s="38"/>
      <c r="X119" s="383"/>
      <c r="Y119" s="10"/>
      <c r="Z119" s="10"/>
      <c r="AA119" s="38"/>
      <c r="AB119" s="383"/>
      <c r="AC119" s="10"/>
      <c r="AD119" s="10"/>
      <c r="AE119" s="38"/>
      <c r="AF119" s="383"/>
      <c r="AG119" s="10"/>
      <c r="AH119" s="10"/>
      <c r="AI119" s="38"/>
      <c r="AJ119" s="383"/>
      <c r="AK119" s="10"/>
      <c r="AL119" s="10"/>
      <c r="AM119" s="10"/>
      <c r="AN119" s="383"/>
      <c r="AO119" s="10"/>
      <c r="AP119" s="10"/>
      <c r="AQ119" s="38"/>
      <c r="AR119" s="383"/>
      <c r="AS119" s="10"/>
      <c r="AT119" s="10"/>
      <c r="AU119" s="38"/>
      <c r="AV119" s="383"/>
      <c r="AW119" s="10"/>
      <c r="AX119" s="10"/>
      <c r="AY119" s="38"/>
      <c r="AZ119" s="383"/>
      <c r="BA119" s="10"/>
      <c r="BB119" s="10"/>
      <c r="BC119" s="38"/>
      <c r="BD119" s="383"/>
      <c r="BE119" s="10"/>
      <c r="BF119" s="10"/>
      <c r="BG119" s="38"/>
      <c r="BH119" s="383"/>
      <c r="BI119" s="10"/>
      <c r="BJ119" s="10"/>
      <c r="BK119" s="38"/>
      <c r="BL119" s="383"/>
      <c r="BM119" s="10"/>
      <c r="BN119" s="10"/>
      <c r="BO119" s="38"/>
      <c r="BP119" s="383"/>
      <c r="BQ119" s="10"/>
      <c r="BR119" s="10"/>
      <c r="BS119" s="38"/>
      <c r="BT119" s="383"/>
      <c r="BU119" s="10"/>
      <c r="BV119" s="10"/>
      <c r="BW119" s="38"/>
      <c r="BX119" s="383"/>
      <c r="BY119" s="10"/>
      <c r="BZ119" s="10"/>
      <c r="CA119" s="38"/>
      <c r="CB119" s="58">
        <v>42478</v>
      </c>
      <c r="CC119" s="59" t="s">
        <v>435</v>
      </c>
      <c r="CD119" s="58">
        <v>42478</v>
      </c>
    </row>
    <row r="120" spans="1:82" customFormat="1">
      <c r="A120" s="60" t="s">
        <v>436</v>
      </c>
      <c r="B120" s="61">
        <f t="shared" si="38"/>
        <v>0</v>
      </c>
      <c r="C120" s="62">
        <f t="shared" si="36"/>
        <v>0</v>
      </c>
      <c r="D120" s="63">
        <f t="shared" si="37"/>
        <v>0</v>
      </c>
      <c r="E120" s="8">
        <f t="shared" si="44"/>
        <v>0</v>
      </c>
      <c r="F120" s="8">
        <f t="shared" si="39"/>
        <v>0</v>
      </c>
      <c r="G120" s="64">
        <f t="shared" si="40"/>
        <v>0</v>
      </c>
      <c r="H120" s="67">
        <f t="shared" si="43"/>
        <v>0</v>
      </c>
      <c r="I120" s="8">
        <f t="shared" si="41"/>
        <v>0</v>
      </c>
      <c r="J120" s="8">
        <f t="shared" si="45"/>
        <v>0</v>
      </c>
      <c r="K120" s="8">
        <f t="shared" si="42"/>
        <v>0</v>
      </c>
      <c r="L120" s="341"/>
      <c r="M120" s="342"/>
      <c r="N120" s="342"/>
      <c r="O120" s="343"/>
      <c r="P120" s="383"/>
      <c r="Q120" s="10"/>
      <c r="R120" s="10"/>
      <c r="S120" s="38"/>
      <c r="T120" s="383"/>
      <c r="U120" s="10"/>
      <c r="V120" s="10"/>
      <c r="W120" s="38"/>
      <c r="X120" s="383"/>
      <c r="Y120" s="10"/>
      <c r="Z120" s="10"/>
      <c r="AA120" s="38"/>
      <c r="AB120" s="383"/>
      <c r="AC120" s="10"/>
      <c r="AD120" s="10"/>
      <c r="AE120" s="38"/>
      <c r="AF120" s="383"/>
      <c r="AG120" s="10"/>
      <c r="AH120" s="10"/>
      <c r="AI120" s="38"/>
      <c r="AJ120" s="383"/>
      <c r="AK120" s="10"/>
      <c r="AL120" s="10"/>
      <c r="AM120" s="10"/>
      <c r="AN120" s="383"/>
      <c r="AO120" s="10"/>
      <c r="AP120" s="10"/>
      <c r="AQ120" s="38"/>
      <c r="AR120" s="383"/>
      <c r="AS120" s="10"/>
      <c r="AT120" s="10"/>
      <c r="AU120" s="38"/>
      <c r="AV120" s="383"/>
      <c r="AW120" s="10"/>
      <c r="AX120" s="10"/>
      <c r="AY120" s="38"/>
      <c r="AZ120" s="383"/>
      <c r="BA120" s="10"/>
      <c r="BB120" s="10"/>
      <c r="BC120" s="38"/>
      <c r="BD120" s="383"/>
      <c r="BE120" s="10"/>
      <c r="BF120" s="10"/>
      <c r="BG120" s="38"/>
      <c r="BH120" s="383"/>
      <c r="BI120" s="10"/>
      <c r="BJ120" s="10"/>
      <c r="BK120" s="38"/>
      <c r="BL120" s="383"/>
      <c r="BM120" s="10"/>
      <c r="BN120" s="10"/>
      <c r="BO120" s="38"/>
      <c r="BP120" s="383"/>
      <c r="BQ120" s="10"/>
      <c r="BR120" s="10"/>
      <c r="BS120" s="38"/>
      <c r="BT120" s="383"/>
      <c r="BU120" s="10"/>
      <c r="BV120" s="10"/>
      <c r="BW120" s="38"/>
      <c r="BX120" s="383"/>
      <c r="BY120" s="10"/>
      <c r="BZ120" s="10"/>
      <c r="CA120" s="38"/>
      <c r="CB120" s="58">
        <v>42453</v>
      </c>
      <c r="CC120" s="59" t="s">
        <v>437</v>
      </c>
      <c r="CD120" s="58">
        <v>42453</v>
      </c>
    </row>
    <row r="121" spans="1:82" customFormat="1">
      <c r="A121" s="60" t="s">
        <v>438</v>
      </c>
      <c r="B121" s="61">
        <f t="shared" si="38"/>
        <v>0</v>
      </c>
      <c r="C121" s="62">
        <f t="shared" si="36"/>
        <v>0</v>
      </c>
      <c r="D121" s="63">
        <f t="shared" si="37"/>
        <v>0</v>
      </c>
      <c r="E121" s="8">
        <f t="shared" si="44"/>
        <v>0</v>
      </c>
      <c r="F121" s="8">
        <f t="shared" si="39"/>
        <v>0</v>
      </c>
      <c r="G121" s="64">
        <f t="shared" si="40"/>
        <v>0</v>
      </c>
      <c r="H121" s="67">
        <f t="shared" si="43"/>
        <v>0</v>
      </c>
      <c r="I121" s="8">
        <f t="shared" si="41"/>
        <v>0</v>
      </c>
      <c r="J121" s="8">
        <f t="shared" si="45"/>
        <v>0</v>
      </c>
      <c r="K121" s="8">
        <f t="shared" si="42"/>
        <v>0</v>
      </c>
      <c r="L121" s="341"/>
      <c r="M121" s="342"/>
      <c r="N121" s="342"/>
      <c r="O121" s="343"/>
      <c r="P121" s="383"/>
      <c r="Q121" s="10"/>
      <c r="R121" s="10"/>
      <c r="S121" s="38"/>
      <c r="T121" s="383"/>
      <c r="U121" s="10"/>
      <c r="V121" s="10"/>
      <c r="W121" s="38"/>
      <c r="X121" s="383"/>
      <c r="Y121" s="10"/>
      <c r="Z121" s="10"/>
      <c r="AA121" s="38"/>
      <c r="AB121" s="383"/>
      <c r="AC121" s="10"/>
      <c r="AD121" s="10"/>
      <c r="AE121" s="38"/>
      <c r="AF121" s="383"/>
      <c r="AG121" s="10"/>
      <c r="AH121" s="10"/>
      <c r="AI121" s="38"/>
      <c r="AJ121" s="383"/>
      <c r="AK121" s="10"/>
      <c r="AL121" s="10"/>
      <c r="AM121" s="10"/>
      <c r="AN121" s="383"/>
      <c r="AO121" s="10"/>
      <c r="AP121" s="10"/>
      <c r="AQ121" s="38"/>
      <c r="AR121" s="383"/>
      <c r="AS121" s="10"/>
      <c r="AT121" s="10"/>
      <c r="AU121" s="38"/>
      <c r="AV121" s="383"/>
      <c r="AW121" s="10"/>
      <c r="AX121" s="10"/>
      <c r="AY121" s="38"/>
      <c r="AZ121" s="383"/>
      <c r="BA121" s="10"/>
      <c r="BB121" s="10"/>
      <c r="BC121" s="38"/>
      <c r="BD121" s="383"/>
      <c r="BE121" s="10"/>
      <c r="BF121" s="10"/>
      <c r="BG121" s="38"/>
      <c r="BH121" s="383"/>
      <c r="BI121" s="10"/>
      <c r="BJ121" s="10"/>
      <c r="BK121" s="38"/>
      <c r="BL121" s="383"/>
      <c r="BM121" s="10"/>
      <c r="BN121" s="10"/>
      <c r="BO121" s="38"/>
      <c r="BP121" s="383"/>
      <c r="BQ121" s="10"/>
      <c r="BR121" s="10"/>
      <c r="BS121" s="38"/>
      <c r="BT121" s="383"/>
      <c r="BU121" s="10"/>
      <c r="BV121" s="10"/>
      <c r="BW121" s="38"/>
      <c r="BX121" s="383"/>
      <c r="BY121" s="10"/>
      <c r="BZ121" s="10"/>
      <c r="CA121" s="38"/>
      <c r="CC121" s="59" t="s">
        <v>439</v>
      </c>
      <c r="CD121" s="58">
        <v>42657</v>
      </c>
    </row>
    <row r="122" spans="1:82" customFormat="1">
      <c r="A122" s="60" t="s">
        <v>440</v>
      </c>
      <c r="B122" s="61">
        <f t="shared" si="38"/>
        <v>0</v>
      </c>
      <c r="C122" s="62">
        <f t="shared" si="36"/>
        <v>0</v>
      </c>
      <c r="D122" s="63">
        <f t="shared" si="37"/>
        <v>0</v>
      </c>
      <c r="E122" s="8">
        <f t="shared" si="44"/>
        <v>0</v>
      </c>
      <c r="F122" s="8">
        <f t="shared" si="39"/>
        <v>0</v>
      </c>
      <c r="G122" s="64">
        <f t="shared" si="40"/>
        <v>0</v>
      </c>
      <c r="H122" s="67">
        <f t="shared" si="43"/>
        <v>0</v>
      </c>
      <c r="I122" s="8">
        <f t="shared" si="41"/>
        <v>0</v>
      </c>
      <c r="J122" s="8">
        <f t="shared" si="45"/>
        <v>0</v>
      </c>
      <c r="K122" s="8">
        <f t="shared" si="42"/>
        <v>0</v>
      </c>
      <c r="L122" s="341"/>
      <c r="M122" s="342"/>
      <c r="N122" s="342"/>
      <c r="O122" s="343"/>
      <c r="P122" s="383"/>
      <c r="Q122" s="10"/>
      <c r="R122" s="10"/>
      <c r="S122" s="38"/>
      <c r="T122" s="383"/>
      <c r="U122" s="10"/>
      <c r="V122" s="10"/>
      <c r="W122" s="38"/>
      <c r="X122" s="383"/>
      <c r="Y122" s="10"/>
      <c r="Z122" s="10"/>
      <c r="AA122" s="38"/>
      <c r="AB122" s="383"/>
      <c r="AC122" s="10"/>
      <c r="AD122" s="10"/>
      <c r="AE122" s="38"/>
      <c r="AF122" s="383"/>
      <c r="AG122" s="10"/>
      <c r="AH122" s="10"/>
      <c r="AI122" s="38"/>
      <c r="AJ122" s="383"/>
      <c r="AK122" s="10"/>
      <c r="AL122" s="10"/>
      <c r="AM122" s="10"/>
      <c r="AN122" s="383"/>
      <c r="AO122" s="10"/>
      <c r="AP122" s="10"/>
      <c r="AQ122" s="38"/>
      <c r="AR122" s="383"/>
      <c r="AS122" s="10"/>
      <c r="AT122" s="10"/>
      <c r="AU122" s="38"/>
      <c r="AV122" s="383"/>
      <c r="AW122" s="10"/>
      <c r="AX122" s="10"/>
      <c r="AY122" s="38"/>
      <c r="AZ122" s="383"/>
      <c r="BA122" s="10"/>
      <c r="BB122" s="10"/>
      <c r="BC122" s="38"/>
      <c r="BD122" s="383"/>
      <c r="BE122" s="10"/>
      <c r="BF122" s="10"/>
      <c r="BG122" s="38"/>
      <c r="BH122" s="383"/>
      <c r="BI122" s="10"/>
      <c r="BJ122" s="10"/>
      <c r="BK122" s="38"/>
      <c r="BL122" s="383"/>
      <c r="BM122" s="10"/>
      <c r="BN122" s="10"/>
      <c r="BO122" s="38"/>
      <c r="BP122" s="383"/>
      <c r="BQ122" s="10"/>
      <c r="BR122" s="10"/>
      <c r="BS122" s="38"/>
      <c r="BT122" s="383"/>
      <c r="BU122" s="10"/>
      <c r="BV122" s="10"/>
      <c r="BW122" s="38"/>
      <c r="BX122" s="383"/>
      <c r="BY122" s="10"/>
      <c r="BZ122" s="10"/>
      <c r="CA122" s="38"/>
      <c r="CC122" s="59" t="s">
        <v>441</v>
      </c>
      <c r="CD122" s="58">
        <v>42576</v>
      </c>
    </row>
    <row r="123" spans="1:82" customFormat="1">
      <c r="A123" s="60" t="s">
        <v>442</v>
      </c>
      <c r="B123" s="61">
        <f t="shared" si="38"/>
        <v>0</v>
      </c>
      <c r="C123" s="62">
        <f t="shared" si="36"/>
        <v>0</v>
      </c>
      <c r="D123" s="63">
        <f t="shared" si="37"/>
        <v>0</v>
      </c>
      <c r="E123" s="8">
        <f t="shared" si="44"/>
        <v>0</v>
      </c>
      <c r="F123" s="8">
        <f t="shared" si="39"/>
        <v>0</v>
      </c>
      <c r="G123" s="64">
        <f t="shared" si="40"/>
        <v>0</v>
      </c>
      <c r="H123" s="67">
        <f t="shared" si="43"/>
        <v>0</v>
      </c>
      <c r="I123" s="8">
        <f t="shared" si="41"/>
        <v>0</v>
      </c>
      <c r="J123" s="8">
        <f t="shared" si="45"/>
        <v>0</v>
      </c>
      <c r="K123" s="8">
        <f t="shared" si="42"/>
        <v>0</v>
      </c>
      <c r="L123" s="341"/>
      <c r="M123" s="342"/>
      <c r="N123" s="342"/>
      <c r="O123" s="343"/>
      <c r="P123" s="383"/>
      <c r="Q123" s="10"/>
      <c r="R123" s="10"/>
      <c r="S123" s="38"/>
      <c r="T123" s="383"/>
      <c r="U123" s="10"/>
      <c r="V123" s="10"/>
      <c r="W123" s="38"/>
      <c r="X123" s="383"/>
      <c r="Y123" s="10"/>
      <c r="Z123" s="10"/>
      <c r="AA123" s="38"/>
      <c r="AB123" s="383"/>
      <c r="AC123" s="10"/>
      <c r="AD123" s="10"/>
      <c r="AE123" s="38"/>
      <c r="AF123" s="383"/>
      <c r="AG123" s="10"/>
      <c r="AH123" s="10"/>
      <c r="AI123" s="38"/>
      <c r="AJ123" s="383"/>
      <c r="AK123" s="10"/>
      <c r="AL123" s="10"/>
      <c r="AM123" s="10"/>
      <c r="AN123" s="383"/>
      <c r="AO123" s="10"/>
      <c r="AP123" s="10"/>
      <c r="AQ123" s="38"/>
      <c r="AR123" s="383"/>
      <c r="AS123" s="10"/>
      <c r="AT123" s="10"/>
      <c r="AU123" s="38"/>
      <c r="AV123" s="383"/>
      <c r="AW123" s="10"/>
      <c r="AX123" s="10"/>
      <c r="AY123" s="38"/>
      <c r="AZ123" s="383"/>
      <c r="BA123" s="10"/>
      <c r="BB123" s="10"/>
      <c r="BC123" s="38"/>
      <c r="BD123" s="383"/>
      <c r="BE123" s="10"/>
      <c r="BF123" s="10"/>
      <c r="BG123" s="38"/>
      <c r="BH123" s="383"/>
      <c r="BI123" s="10"/>
      <c r="BJ123" s="10"/>
      <c r="BK123" s="38"/>
      <c r="BL123" s="383"/>
      <c r="BM123" s="10"/>
      <c r="BN123" s="10"/>
      <c r="BO123" s="38"/>
      <c r="BP123" s="383"/>
      <c r="BQ123" s="10"/>
      <c r="BR123" s="10"/>
      <c r="BS123" s="38"/>
      <c r="BT123" s="383"/>
      <c r="BU123" s="10"/>
      <c r="BV123" s="10"/>
      <c r="BW123" s="38"/>
      <c r="BX123" s="383"/>
      <c r="BY123" s="10"/>
      <c r="BZ123" s="10"/>
      <c r="CA123" s="38"/>
      <c r="CB123" s="58">
        <v>42278</v>
      </c>
      <c r="CC123" s="59" t="s">
        <v>443</v>
      </c>
      <c r="CD123" s="58">
        <v>42278</v>
      </c>
    </row>
    <row r="124" spans="1:82" customFormat="1">
      <c r="A124" s="60" t="s">
        <v>444</v>
      </c>
      <c r="B124" s="61">
        <f t="shared" si="38"/>
        <v>0</v>
      </c>
      <c r="C124" s="62">
        <f t="shared" si="36"/>
        <v>0</v>
      </c>
      <c r="D124" s="63">
        <f t="shared" si="37"/>
        <v>0</v>
      </c>
      <c r="E124" s="8">
        <f t="shared" si="44"/>
        <v>0</v>
      </c>
      <c r="F124" s="8">
        <f t="shared" si="39"/>
        <v>0</v>
      </c>
      <c r="G124" s="64">
        <f t="shared" si="40"/>
        <v>0</v>
      </c>
      <c r="H124" s="67">
        <f t="shared" si="43"/>
        <v>0</v>
      </c>
      <c r="I124" s="8">
        <f t="shared" si="41"/>
        <v>0</v>
      </c>
      <c r="J124" s="8">
        <f t="shared" si="45"/>
        <v>0</v>
      </c>
      <c r="K124" s="8">
        <f t="shared" si="42"/>
        <v>0</v>
      </c>
      <c r="L124" s="341"/>
      <c r="M124" s="342"/>
      <c r="N124" s="342"/>
      <c r="O124" s="343"/>
      <c r="P124" s="383"/>
      <c r="Q124" s="10"/>
      <c r="R124" s="10"/>
      <c r="S124" s="38"/>
      <c r="T124" s="383"/>
      <c r="U124" s="10"/>
      <c r="V124" s="10"/>
      <c r="W124" s="38"/>
      <c r="X124" s="383"/>
      <c r="Y124" s="10"/>
      <c r="Z124" s="10"/>
      <c r="AA124" s="38"/>
      <c r="AB124" s="383"/>
      <c r="AC124" s="10"/>
      <c r="AD124" s="10"/>
      <c r="AE124" s="38"/>
      <c r="AF124" s="383"/>
      <c r="AG124" s="10"/>
      <c r="AH124" s="10"/>
      <c r="AI124" s="38"/>
      <c r="AJ124" s="383"/>
      <c r="AK124" s="10"/>
      <c r="AL124" s="10"/>
      <c r="AM124" s="10"/>
      <c r="AN124" s="383"/>
      <c r="AO124" s="10"/>
      <c r="AP124" s="10"/>
      <c r="AQ124" s="38"/>
      <c r="AR124" s="383"/>
      <c r="AS124" s="10"/>
      <c r="AT124" s="10"/>
      <c r="AU124" s="38"/>
      <c r="AV124" s="383"/>
      <c r="AW124" s="10"/>
      <c r="AX124" s="10"/>
      <c r="AY124" s="38"/>
      <c r="AZ124" s="383"/>
      <c r="BA124" s="10"/>
      <c r="BB124" s="10"/>
      <c r="BC124" s="38"/>
      <c r="BD124" s="383"/>
      <c r="BE124" s="10"/>
      <c r="BF124" s="10"/>
      <c r="BG124" s="38"/>
      <c r="BH124" s="383"/>
      <c r="BI124" s="10"/>
      <c r="BJ124" s="10"/>
      <c r="BK124" s="38"/>
      <c r="BL124" s="383"/>
      <c r="BM124" s="10"/>
      <c r="BN124" s="10"/>
      <c r="BO124" s="38"/>
      <c r="BP124" s="383"/>
      <c r="BQ124" s="10"/>
      <c r="BR124" s="10"/>
      <c r="BS124" s="38"/>
      <c r="BT124" s="383"/>
      <c r="BU124" s="10"/>
      <c r="BV124" s="10"/>
      <c r="BW124" s="38"/>
      <c r="BX124" s="383"/>
      <c r="BY124" s="10"/>
      <c r="BZ124" s="10"/>
      <c r="CA124" s="38"/>
      <c r="CB124" s="58">
        <v>42327</v>
      </c>
      <c r="CC124" s="59" t="s">
        <v>445</v>
      </c>
      <c r="CD124" s="58">
        <v>42178</v>
      </c>
    </row>
    <row r="125" spans="1:82" customFormat="1">
      <c r="A125" s="60" t="s">
        <v>446</v>
      </c>
      <c r="B125" s="61">
        <f t="shared" si="38"/>
        <v>0</v>
      </c>
      <c r="C125" s="62">
        <f t="shared" si="36"/>
        <v>0</v>
      </c>
      <c r="D125" s="63">
        <f t="shared" si="37"/>
        <v>0</v>
      </c>
      <c r="E125" s="8">
        <f t="shared" si="44"/>
        <v>0</v>
      </c>
      <c r="F125" s="8">
        <f t="shared" si="39"/>
        <v>0</v>
      </c>
      <c r="G125" s="64">
        <f t="shared" si="40"/>
        <v>0</v>
      </c>
      <c r="H125" s="67">
        <f t="shared" si="43"/>
        <v>0</v>
      </c>
      <c r="I125" s="8">
        <f t="shared" si="41"/>
        <v>0</v>
      </c>
      <c r="J125" s="8">
        <f t="shared" si="45"/>
        <v>0</v>
      </c>
      <c r="K125" s="8">
        <f t="shared" si="42"/>
        <v>0</v>
      </c>
      <c r="L125" s="341"/>
      <c r="M125" s="342"/>
      <c r="N125" s="342"/>
      <c r="O125" s="343"/>
      <c r="P125" s="383"/>
      <c r="Q125" s="10"/>
      <c r="R125" s="10"/>
      <c r="S125" s="38"/>
      <c r="T125" s="383"/>
      <c r="U125" s="10"/>
      <c r="V125" s="10"/>
      <c r="W125" s="38"/>
      <c r="X125" s="383"/>
      <c r="Y125" s="10"/>
      <c r="Z125" s="10"/>
      <c r="AA125" s="38"/>
      <c r="AB125" s="383"/>
      <c r="AC125" s="10"/>
      <c r="AD125" s="10"/>
      <c r="AE125" s="38"/>
      <c r="AF125" s="383"/>
      <c r="AG125" s="10"/>
      <c r="AH125" s="10"/>
      <c r="AI125" s="38"/>
      <c r="AJ125" s="383"/>
      <c r="AK125" s="10"/>
      <c r="AL125" s="10"/>
      <c r="AM125" s="10"/>
      <c r="AN125" s="383"/>
      <c r="AO125" s="10"/>
      <c r="AP125" s="10"/>
      <c r="AQ125" s="38"/>
      <c r="AR125" s="383"/>
      <c r="AS125" s="10"/>
      <c r="AT125" s="10"/>
      <c r="AU125" s="38"/>
      <c r="AV125" s="383"/>
      <c r="AW125" s="10"/>
      <c r="AX125" s="10"/>
      <c r="AY125" s="38"/>
      <c r="AZ125" s="383"/>
      <c r="BA125" s="10"/>
      <c r="BB125" s="10"/>
      <c r="BC125" s="38"/>
      <c r="BD125" s="383"/>
      <c r="BE125" s="10"/>
      <c r="BF125" s="10"/>
      <c r="BG125" s="38"/>
      <c r="BH125" s="383"/>
      <c r="BI125" s="10"/>
      <c r="BJ125" s="10"/>
      <c r="BK125" s="38"/>
      <c r="BL125" s="383"/>
      <c r="BM125" s="10"/>
      <c r="BN125" s="10"/>
      <c r="BO125" s="38"/>
      <c r="BP125" s="383"/>
      <c r="BQ125" s="10"/>
      <c r="BR125" s="10"/>
      <c r="BS125" s="38"/>
      <c r="BT125" s="383"/>
      <c r="BU125" s="10"/>
      <c r="BV125" s="10"/>
      <c r="BW125" s="38"/>
      <c r="BX125" s="383"/>
      <c r="BY125" s="10"/>
      <c r="BZ125" s="10"/>
      <c r="CA125" s="38"/>
      <c r="CC125" s="59" t="s">
        <v>447</v>
      </c>
      <c r="CD125" s="58">
        <v>42276</v>
      </c>
    </row>
    <row r="126" spans="1:82" customFormat="1">
      <c r="A126" s="60" t="s">
        <v>448</v>
      </c>
      <c r="B126" s="61">
        <f t="shared" si="38"/>
        <v>0</v>
      </c>
      <c r="C126" s="62">
        <f t="shared" si="36"/>
        <v>0</v>
      </c>
      <c r="D126" s="63">
        <f t="shared" si="37"/>
        <v>0</v>
      </c>
      <c r="E126" s="8">
        <f t="shared" si="44"/>
        <v>0</v>
      </c>
      <c r="F126" s="8">
        <f t="shared" si="39"/>
        <v>0</v>
      </c>
      <c r="G126" s="64">
        <f t="shared" si="40"/>
        <v>0</v>
      </c>
      <c r="H126" s="67">
        <f t="shared" si="43"/>
        <v>0</v>
      </c>
      <c r="I126" s="8">
        <f t="shared" si="41"/>
        <v>0</v>
      </c>
      <c r="J126" s="8">
        <f t="shared" si="45"/>
        <v>0</v>
      </c>
      <c r="K126" s="8">
        <f t="shared" si="42"/>
        <v>0</v>
      </c>
      <c r="L126" s="341"/>
      <c r="M126" s="342"/>
      <c r="N126" s="342"/>
      <c r="O126" s="343"/>
      <c r="P126" s="383"/>
      <c r="Q126" s="10"/>
      <c r="R126" s="10"/>
      <c r="S126" s="38"/>
      <c r="T126" s="383"/>
      <c r="U126" s="10"/>
      <c r="V126" s="10"/>
      <c r="W126" s="38"/>
      <c r="X126" s="383"/>
      <c r="Y126" s="10"/>
      <c r="Z126" s="10"/>
      <c r="AA126" s="38"/>
      <c r="AB126" s="383"/>
      <c r="AC126" s="10"/>
      <c r="AD126" s="10"/>
      <c r="AE126" s="38"/>
      <c r="AF126" s="383"/>
      <c r="AG126" s="10"/>
      <c r="AH126" s="10"/>
      <c r="AI126" s="38"/>
      <c r="AJ126" s="383"/>
      <c r="AK126" s="10"/>
      <c r="AL126" s="10"/>
      <c r="AM126" s="10"/>
      <c r="AN126" s="383"/>
      <c r="AO126" s="10"/>
      <c r="AP126" s="10"/>
      <c r="AQ126" s="38"/>
      <c r="AR126" s="383"/>
      <c r="AS126" s="10"/>
      <c r="AT126" s="10"/>
      <c r="AU126" s="38"/>
      <c r="AV126" s="383"/>
      <c r="AW126" s="10"/>
      <c r="AX126" s="10"/>
      <c r="AY126" s="38"/>
      <c r="AZ126" s="383"/>
      <c r="BA126" s="10"/>
      <c r="BB126" s="10"/>
      <c r="BC126" s="38"/>
      <c r="BD126" s="383"/>
      <c r="BE126" s="10"/>
      <c r="BF126" s="10"/>
      <c r="BG126" s="38"/>
      <c r="BH126" s="383"/>
      <c r="BI126" s="10"/>
      <c r="BJ126" s="10"/>
      <c r="BK126" s="38"/>
      <c r="BL126" s="383"/>
      <c r="BM126" s="10"/>
      <c r="BN126" s="10"/>
      <c r="BO126" s="38"/>
      <c r="BP126" s="383"/>
      <c r="BQ126" s="10"/>
      <c r="BR126" s="10"/>
      <c r="BS126" s="38"/>
      <c r="BT126" s="383"/>
      <c r="BU126" s="10"/>
      <c r="BV126" s="10"/>
      <c r="BW126" s="38"/>
      <c r="BX126" s="383"/>
      <c r="BY126" s="10"/>
      <c r="BZ126" s="10"/>
      <c r="CA126" s="38"/>
      <c r="CB126" s="58">
        <v>42095</v>
      </c>
      <c r="CC126" s="59" t="s">
        <v>449</v>
      </c>
      <c r="CD126" s="58">
        <v>42095</v>
      </c>
    </row>
    <row r="127" spans="1:82" customFormat="1">
      <c r="A127" s="60" t="s">
        <v>450</v>
      </c>
      <c r="B127" s="61">
        <f t="shared" si="38"/>
        <v>21440</v>
      </c>
      <c r="C127" s="62">
        <f t="shared" ref="C127:C134" si="46">E127+G127+I127+K127+M127+O127</f>
        <v>0</v>
      </c>
      <c r="D127" s="63">
        <f t="shared" ref="D127:D158" si="47">P127+X127+AF127+AN127+AV127+BD127+BL127+BT127</f>
        <v>0</v>
      </c>
      <c r="E127" s="8">
        <f t="shared" si="44"/>
        <v>0</v>
      </c>
      <c r="F127" s="8">
        <f t="shared" si="39"/>
        <v>0</v>
      </c>
      <c r="G127" s="64">
        <f t="shared" si="40"/>
        <v>0</v>
      </c>
      <c r="H127" s="67">
        <f t="shared" si="43"/>
        <v>0</v>
      </c>
      <c r="I127" s="8">
        <f t="shared" si="41"/>
        <v>0</v>
      </c>
      <c r="J127" s="8">
        <f t="shared" si="45"/>
        <v>21440</v>
      </c>
      <c r="K127" s="8">
        <f t="shared" si="42"/>
        <v>0</v>
      </c>
      <c r="L127" s="341"/>
      <c r="M127" s="342"/>
      <c r="N127" s="342"/>
      <c r="O127" s="343"/>
      <c r="P127" s="383"/>
      <c r="Q127" s="10"/>
      <c r="R127" s="10"/>
      <c r="S127" s="38"/>
      <c r="T127" s="383"/>
      <c r="U127" s="10"/>
      <c r="V127" s="10">
        <v>21440</v>
      </c>
      <c r="W127" s="38"/>
      <c r="X127" s="383"/>
      <c r="Y127" s="10"/>
      <c r="Z127" s="10"/>
      <c r="AA127" s="38"/>
      <c r="AB127" s="383"/>
      <c r="AC127" s="10"/>
      <c r="AD127" s="10"/>
      <c r="AE127" s="38"/>
      <c r="AF127" s="383"/>
      <c r="AG127" s="10"/>
      <c r="AH127" s="10"/>
      <c r="AI127" s="38"/>
      <c r="AJ127" s="383"/>
      <c r="AK127" s="10"/>
      <c r="AL127" s="10"/>
      <c r="AM127" s="10"/>
      <c r="AN127" s="383"/>
      <c r="AO127" s="10"/>
      <c r="AP127" s="10"/>
      <c r="AQ127" s="38"/>
      <c r="AR127" s="383"/>
      <c r="AS127" s="10"/>
      <c r="AT127" s="10"/>
      <c r="AU127" s="38"/>
      <c r="AV127" s="383"/>
      <c r="AW127" s="10"/>
      <c r="AX127" s="10"/>
      <c r="AY127" s="38"/>
      <c r="AZ127" s="383"/>
      <c r="BA127" s="10"/>
      <c r="BB127" s="10"/>
      <c r="BC127" s="38"/>
      <c r="BD127" s="383"/>
      <c r="BE127" s="10"/>
      <c r="BF127" s="10"/>
      <c r="BG127" s="38"/>
      <c r="BH127" s="383"/>
      <c r="BI127" s="10"/>
      <c r="BJ127" s="10"/>
      <c r="BK127" s="38"/>
      <c r="BL127" s="383"/>
      <c r="BM127" s="10"/>
      <c r="BN127" s="10"/>
      <c r="BO127" s="38"/>
      <c r="BP127" s="383"/>
      <c r="BQ127" s="10"/>
      <c r="BR127" s="10"/>
      <c r="BS127" s="38"/>
      <c r="BT127" s="383"/>
      <c r="BU127" s="10"/>
      <c r="BV127" s="10"/>
      <c r="BW127" s="38"/>
      <c r="BX127" s="383"/>
      <c r="BY127" s="10"/>
      <c r="BZ127" s="10"/>
      <c r="CA127" s="38"/>
      <c r="CB127" s="58">
        <v>42649</v>
      </c>
      <c r="CC127" s="59" t="s">
        <v>451</v>
      </c>
      <c r="CD127" s="58">
        <v>42649</v>
      </c>
    </row>
    <row r="128" spans="1:82" customFormat="1">
      <c r="A128" s="60" t="s">
        <v>452</v>
      </c>
      <c r="B128" s="61">
        <f t="shared" si="38"/>
        <v>0</v>
      </c>
      <c r="C128" s="62">
        <f t="shared" si="46"/>
        <v>0</v>
      </c>
      <c r="D128" s="63">
        <f t="shared" si="47"/>
        <v>0</v>
      </c>
      <c r="E128" s="8">
        <f t="shared" si="44"/>
        <v>0</v>
      </c>
      <c r="F128" s="8">
        <f t="shared" si="39"/>
        <v>0</v>
      </c>
      <c r="G128" s="64">
        <f t="shared" si="40"/>
        <v>0</v>
      </c>
      <c r="H128" s="67">
        <f t="shared" si="43"/>
        <v>0</v>
      </c>
      <c r="I128" s="8">
        <f t="shared" si="41"/>
        <v>0</v>
      </c>
      <c r="J128" s="8">
        <f t="shared" si="45"/>
        <v>0</v>
      </c>
      <c r="K128" s="8">
        <f t="shared" si="42"/>
        <v>0</v>
      </c>
      <c r="L128" s="341"/>
      <c r="M128" s="342"/>
      <c r="N128" s="342"/>
      <c r="O128" s="343"/>
      <c r="P128" s="383"/>
      <c r="Q128" s="10"/>
      <c r="R128" s="10"/>
      <c r="S128" s="38"/>
      <c r="T128" s="383"/>
      <c r="U128" s="10"/>
      <c r="V128" s="10"/>
      <c r="W128" s="38"/>
      <c r="X128" s="383"/>
      <c r="Y128" s="10"/>
      <c r="Z128" s="10"/>
      <c r="AA128" s="38"/>
      <c r="AB128" s="383"/>
      <c r="AC128" s="10"/>
      <c r="AD128" s="10"/>
      <c r="AE128" s="38"/>
      <c r="AF128" s="383"/>
      <c r="AG128" s="10"/>
      <c r="AH128" s="10"/>
      <c r="AI128" s="38"/>
      <c r="AJ128" s="383"/>
      <c r="AK128" s="10"/>
      <c r="AL128" s="10"/>
      <c r="AM128" s="10"/>
      <c r="AN128" s="383"/>
      <c r="AO128" s="10"/>
      <c r="AP128" s="10"/>
      <c r="AQ128" s="38"/>
      <c r="AR128" s="383"/>
      <c r="AS128" s="10"/>
      <c r="AT128" s="10"/>
      <c r="AU128" s="38"/>
      <c r="AV128" s="383"/>
      <c r="AW128" s="10"/>
      <c r="AX128" s="10"/>
      <c r="AY128" s="38"/>
      <c r="AZ128" s="383"/>
      <c r="BA128" s="10"/>
      <c r="BB128" s="10"/>
      <c r="BC128" s="38"/>
      <c r="BD128" s="383"/>
      <c r="BE128" s="10"/>
      <c r="BF128" s="10"/>
      <c r="BG128" s="38"/>
      <c r="BH128" s="383"/>
      <c r="BI128" s="10"/>
      <c r="BJ128" s="10"/>
      <c r="BK128" s="38"/>
      <c r="BL128" s="383"/>
      <c r="BM128" s="10"/>
      <c r="BN128" s="10"/>
      <c r="BO128" s="38"/>
      <c r="BP128" s="383"/>
      <c r="BQ128" s="10"/>
      <c r="BR128" s="10"/>
      <c r="BS128" s="38"/>
      <c r="BT128" s="383"/>
      <c r="BU128" s="10"/>
      <c r="BV128" s="10"/>
      <c r="BW128" s="38"/>
      <c r="BX128" s="383"/>
      <c r="BY128" s="10"/>
      <c r="BZ128" s="10"/>
      <c r="CA128" s="38"/>
      <c r="CC128" s="59" t="s">
        <v>453</v>
      </c>
      <c r="CD128" s="58">
        <v>42482</v>
      </c>
    </row>
    <row r="129" spans="1:82" customFormat="1">
      <c r="A129" s="60" t="s">
        <v>454</v>
      </c>
      <c r="B129" s="61">
        <f t="shared" si="38"/>
        <v>0</v>
      </c>
      <c r="C129" s="62">
        <f t="shared" si="46"/>
        <v>0</v>
      </c>
      <c r="D129" s="63">
        <f t="shared" si="47"/>
        <v>0</v>
      </c>
      <c r="E129" s="8">
        <f t="shared" si="44"/>
        <v>0</v>
      </c>
      <c r="F129" s="8">
        <f t="shared" si="39"/>
        <v>0</v>
      </c>
      <c r="G129" s="64">
        <f t="shared" si="40"/>
        <v>0</v>
      </c>
      <c r="H129" s="67">
        <f t="shared" si="43"/>
        <v>0</v>
      </c>
      <c r="I129" s="8">
        <f t="shared" si="41"/>
        <v>0</v>
      </c>
      <c r="J129" s="8">
        <f t="shared" si="45"/>
        <v>0</v>
      </c>
      <c r="K129" s="8">
        <f t="shared" si="42"/>
        <v>0</v>
      </c>
      <c r="L129" s="341"/>
      <c r="M129" s="342"/>
      <c r="N129" s="342"/>
      <c r="O129" s="343"/>
      <c r="P129" s="383"/>
      <c r="Q129" s="10"/>
      <c r="R129" s="10"/>
      <c r="S129" s="38"/>
      <c r="T129" s="383"/>
      <c r="U129" s="10"/>
      <c r="V129" s="10"/>
      <c r="W129" s="38"/>
      <c r="X129" s="383"/>
      <c r="Y129" s="10"/>
      <c r="Z129" s="10"/>
      <c r="AA129" s="38"/>
      <c r="AB129" s="383"/>
      <c r="AC129" s="10"/>
      <c r="AD129" s="10"/>
      <c r="AE129" s="38"/>
      <c r="AF129" s="383"/>
      <c r="AG129" s="10"/>
      <c r="AH129" s="10"/>
      <c r="AI129" s="38"/>
      <c r="AJ129" s="383"/>
      <c r="AK129" s="10"/>
      <c r="AL129" s="10"/>
      <c r="AM129" s="10"/>
      <c r="AN129" s="383"/>
      <c r="AO129" s="10"/>
      <c r="AP129" s="10"/>
      <c r="AQ129" s="38"/>
      <c r="AR129" s="383"/>
      <c r="AS129" s="10"/>
      <c r="AT129" s="10"/>
      <c r="AU129" s="38"/>
      <c r="AV129" s="383"/>
      <c r="AW129" s="10"/>
      <c r="AX129" s="10"/>
      <c r="AY129" s="38"/>
      <c r="AZ129" s="383"/>
      <c r="BA129" s="10"/>
      <c r="BB129" s="10"/>
      <c r="BC129" s="38"/>
      <c r="BD129" s="383"/>
      <c r="BE129" s="10"/>
      <c r="BF129" s="10"/>
      <c r="BG129" s="38"/>
      <c r="BH129" s="383"/>
      <c r="BI129" s="10"/>
      <c r="BJ129" s="10"/>
      <c r="BK129" s="38"/>
      <c r="BL129" s="383"/>
      <c r="BM129" s="10"/>
      <c r="BN129" s="10"/>
      <c r="BO129" s="38"/>
      <c r="BP129" s="383"/>
      <c r="BQ129" s="10"/>
      <c r="BR129" s="10"/>
      <c r="BS129" s="38"/>
      <c r="BT129" s="383"/>
      <c r="BU129" s="10"/>
      <c r="BV129" s="10"/>
      <c r="BW129" s="38"/>
      <c r="BX129" s="383"/>
      <c r="BY129" s="10"/>
      <c r="BZ129" s="10"/>
      <c r="CA129" s="38"/>
      <c r="CC129" s="59" t="s">
        <v>455</v>
      </c>
      <c r="CD129" s="58">
        <v>42482</v>
      </c>
    </row>
    <row r="130" spans="1:82" customFormat="1">
      <c r="A130" s="60" t="s">
        <v>456</v>
      </c>
      <c r="B130" s="61">
        <f t="shared" si="38"/>
        <v>0</v>
      </c>
      <c r="C130" s="62">
        <f t="shared" si="46"/>
        <v>0</v>
      </c>
      <c r="D130" s="63">
        <f t="shared" si="47"/>
        <v>0</v>
      </c>
      <c r="E130" s="8">
        <f t="shared" si="44"/>
        <v>0</v>
      </c>
      <c r="F130" s="8">
        <f t="shared" si="39"/>
        <v>0</v>
      </c>
      <c r="G130" s="64">
        <f t="shared" si="40"/>
        <v>0</v>
      </c>
      <c r="H130" s="67">
        <f t="shared" si="43"/>
        <v>0</v>
      </c>
      <c r="I130" s="8">
        <f t="shared" si="41"/>
        <v>0</v>
      </c>
      <c r="J130" s="8">
        <f t="shared" si="45"/>
        <v>0</v>
      </c>
      <c r="K130" s="8">
        <f t="shared" si="42"/>
        <v>0</v>
      </c>
      <c r="L130" s="341"/>
      <c r="M130" s="342"/>
      <c r="N130" s="342"/>
      <c r="O130" s="343"/>
      <c r="P130" s="383"/>
      <c r="Q130" s="10"/>
      <c r="R130" s="10"/>
      <c r="S130" s="38"/>
      <c r="T130" s="383"/>
      <c r="U130" s="10"/>
      <c r="V130" s="10"/>
      <c r="W130" s="38"/>
      <c r="X130" s="383"/>
      <c r="Y130" s="10"/>
      <c r="Z130" s="10"/>
      <c r="AA130" s="38"/>
      <c r="AB130" s="383"/>
      <c r="AC130" s="10"/>
      <c r="AD130" s="10"/>
      <c r="AE130" s="38"/>
      <c r="AF130" s="383"/>
      <c r="AG130" s="10"/>
      <c r="AH130" s="10"/>
      <c r="AI130" s="38"/>
      <c r="AJ130" s="383"/>
      <c r="AK130" s="10"/>
      <c r="AL130" s="10"/>
      <c r="AM130" s="10"/>
      <c r="AN130" s="383"/>
      <c r="AO130" s="10"/>
      <c r="AP130" s="10"/>
      <c r="AQ130" s="38"/>
      <c r="AR130" s="383"/>
      <c r="AS130" s="10"/>
      <c r="AT130" s="10"/>
      <c r="AU130" s="38"/>
      <c r="AV130" s="383"/>
      <c r="AW130" s="10"/>
      <c r="AX130" s="10"/>
      <c r="AY130" s="38"/>
      <c r="AZ130" s="383"/>
      <c r="BA130" s="10"/>
      <c r="BB130" s="10"/>
      <c r="BC130" s="38"/>
      <c r="BD130" s="383"/>
      <c r="BE130" s="10"/>
      <c r="BF130" s="10"/>
      <c r="BG130" s="38"/>
      <c r="BH130" s="383"/>
      <c r="BI130" s="10"/>
      <c r="BJ130" s="10"/>
      <c r="BK130" s="38"/>
      <c r="BL130" s="383"/>
      <c r="BM130" s="10"/>
      <c r="BN130" s="10"/>
      <c r="BO130" s="38"/>
      <c r="BP130" s="383"/>
      <c r="BQ130" s="10"/>
      <c r="BR130" s="10"/>
      <c r="BS130" s="38"/>
      <c r="BT130" s="383"/>
      <c r="BU130" s="10"/>
      <c r="BV130" s="10"/>
      <c r="BW130" s="38"/>
      <c r="BX130" s="383"/>
      <c r="BY130" s="10"/>
      <c r="BZ130" s="10"/>
      <c r="CA130" s="38"/>
      <c r="CC130" s="59" t="s">
        <v>457</v>
      </c>
      <c r="CD130" s="58">
        <v>42550</v>
      </c>
    </row>
    <row r="131" spans="1:82" customFormat="1">
      <c r="A131" s="60" t="s">
        <v>458</v>
      </c>
      <c r="B131" s="61">
        <f t="shared" si="38"/>
        <v>0</v>
      </c>
      <c r="C131" s="62">
        <f t="shared" si="46"/>
        <v>0</v>
      </c>
      <c r="D131" s="63">
        <f t="shared" si="47"/>
        <v>0</v>
      </c>
      <c r="E131" s="8">
        <f t="shared" si="44"/>
        <v>0</v>
      </c>
      <c r="F131" s="8">
        <f t="shared" si="39"/>
        <v>0</v>
      </c>
      <c r="G131" s="64">
        <f t="shared" si="40"/>
        <v>0</v>
      </c>
      <c r="H131" s="67">
        <f t="shared" si="43"/>
        <v>0</v>
      </c>
      <c r="I131" s="8">
        <f t="shared" si="41"/>
        <v>0</v>
      </c>
      <c r="J131" s="8">
        <f t="shared" si="45"/>
        <v>0</v>
      </c>
      <c r="K131" s="8">
        <f t="shared" si="42"/>
        <v>0</v>
      </c>
      <c r="L131" s="341"/>
      <c r="M131" s="342"/>
      <c r="N131" s="342"/>
      <c r="O131" s="343"/>
      <c r="P131" s="383"/>
      <c r="Q131" s="10"/>
      <c r="R131" s="10"/>
      <c r="S131" s="38"/>
      <c r="T131" s="383"/>
      <c r="U131" s="10"/>
      <c r="V131" s="10"/>
      <c r="W131" s="38"/>
      <c r="X131" s="383"/>
      <c r="Y131" s="10"/>
      <c r="Z131" s="10"/>
      <c r="AA131" s="38"/>
      <c r="AB131" s="383"/>
      <c r="AC131" s="10"/>
      <c r="AD131" s="10"/>
      <c r="AE131" s="38"/>
      <c r="AF131" s="383"/>
      <c r="AG131" s="10"/>
      <c r="AH131" s="10"/>
      <c r="AI131" s="38"/>
      <c r="AJ131" s="383"/>
      <c r="AK131" s="10"/>
      <c r="AL131" s="10"/>
      <c r="AM131" s="10"/>
      <c r="AN131" s="383"/>
      <c r="AO131" s="10"/>
      <c r="AP131" s="10"/>
      <c r="AQ131" s="38"/>
      <c r="AR131" s="383"/>
      <c r="AS131" s="10"/>
      <c r="AT131" s="10"/>
      <c r="AU131" s="38"/>
      <c r="AV131" s="383"/>
      <c r="AW131" s="10"/>
      <c r="AX131" s="10"/>
      <c r="AY131" s="38"/>
      <c r="AZ131" s="383"/>
      <c r="BA131" s="10"/>
      <c r="BB131" s="10"/>
      <c r="BC131" s="38"/>
      <c r="BD131" s="383"/>
      <c r="BE131" s="10"/>
      <c r="BF131" s="10"/>
      <c r="BG131" s="38"/>
      <c r="BH131" s="383"/>
      <c r="BI131" s="10"/>
      <c r="BJ131" s="10"/>
      <c r="BK131" s="38"/>
      <c r="BL131" s="383"/>
      <c r="BM131" s="10"/>
      <c r="BN131" s="10"/>
      <c r="BO131" s="38"/>
      <c r="BP131" s="383"/>
      <c r="BQ131" s="10"/>
      <c r="BR131" s="10"/>
      <c r="BS131" s="38"/>
      <c r="BT131" s="383"/>
      <c r="BU131" s="10"/>
      <c r="BV131" s="10"/>
      <c r="BW131" s="38"/>
      <c r="BX131" s="383"/>
      <c r="BY131" s="10"/>
      <c r="BZ131" s="10"/>
      <c r="CA131" s="38"/>
      <c r="CC131" s="59" t="s">
        <v>459</v>
      </c>
      <c r="CD131" s="58">
        <v>42482</v>
      </c>
    </row>
    <row r="132" spans="1:82" customFormat="1">
      <c r="A132" s="60" t="s">
        <v>460</v>
      </c>
      <c r="B132" s="61">
        <f t="shared" si="38"/>
        <v>0</v>
      </c>
      <c r="C132" s="62">
        <f t="shared" si="46"/>
        <v>0</v>
      </c>
      <c r="D132" s="63">
        <f t="shared" si="47"/>
        <v>0</v>
      </c>
      <c r="E132" s="8">
        <f t="shared" si="44"/>
        <v>0</v>
      </c>
      <c r="F132" s="8">
        <f t="shared" si="39"/>
        <v>0</v>
      </c>
      <c r="G132" s="64">
        <f t="shared" si="40"/>
        <v>0</v>
      </c>
      <c r="H132" s="67">
        <f t="shared" si="43"/>
        <v>0</v>
      </c>
      <c r="I132" s="8">
        <f t="shared" si="41"/>
        <v>0</v>
      </c>
      <c r="J132" s="8">
        <f t="shared" si="45"/>
        <v>0</v>
      </c>
      <c r="K132" s="8">
        <f t="shared" si="42"/>
        <v>0</v>
      </c>
      <c r="L132" s="341"/>
      <c r="M132" s="342"/>
      <c r="N132" s="342"/>
      <c r="O132" s="343"/>
      <c r="P132" s="383"/>
      <c r="Q132" s="10"/>
      <c r="R132" s="10"/>
      <c r="S132" s="38"/>
      <c r="T132" s="383"/>
      <c r="U132" s="10"/>
      <c r="V132" s="10"/>
      <c r="W132" s="38"/>
      <c r="X132" s="383"/>
      <c r="Y132" s="10"/>
      <c r="Z132" s="10"/>
      <c r="AA132" s="38"/>
      <c r="AB132" s="383"/>
      <c r="AC132" s="10"/>
      <c r="AD132" s="10"/>
      <c r="AE132" s="38"/>
      <c r="AF132" s="383"/>
      <c r="AG132" s="10"/>
      <c r="AH132" s="10"/>
      <c r="AI132" s="38"/>
      <c r="AJ132" s="383"/>
      <c r="AK132" s="10"/>
      <c r="AL132" s="10"/>
      <c r="AM132" s="10"/>
      <c r="AN132" s="383"/>
      <c r="AO132" s="10"/>
      <c r="AP132" s="10"/>
      <c r="AQ132" s="38"/>
      <c r="AR132" s="383"/>
      <c r="AS132" s="10"/>
      <c r="AT132" s="10"/>
      <c r="AU132" s="38"/>
      <c r="AV132" s="383"/>
      <c r="AW132" s="10"/>
      <c r="AX132" s="10"/>
      <c r="AY132" s="38"/>
      <c r="AZ132" s="383"/>
      <c r="BA132" s="10"/>
      <c r="BB132" s="10"/>
      <c r="BC132" s="38"/>
      <c r="BD132" s="383"/>
      <c r="BE132" s="10"/>
      <c r="BF132" s="10"/>
      <c r="BG132" s="38"/>
      <c r="BH132" s="383"/>
      <c r="BI132" s="10"/>
      <c r="BJ132" s="10"/>
      <c r="BK132" s="38"/>
      <c r="BL132" s="383"/>
      <c r="BM132" s="10"/>
      <c r="BN132" s="10"/>
      <c r="BO132" s="38"/>
      <c r="BP132" s="383"/>
      <c r="BQ132" s="10"/>
      <c r="BR132" s="10"/>
      <c r="BS132" s="38"/>
      <c r="BT132" s="383"/>
      <c r="BU132" s="10"/>
      <c r="BV132" s="10"/>
      <c r="BW132" s="38"/>
      <c r="BX132" s="383"/>
      <c r="BY132" s="10"/>
      <c r="BZ132" s="10"/>
      <c r="CA132" s="38"/>
      <c r="CC132" s="59" t="s">
        <v>461</v>
      </c>
      <c r="CD132" s="58">
        <v>42277</v>
      </c>
    </row>
    <row r="133" spans="1:82" customFormat="1">
      <c r="A133" s="60" t="s">
        <v>462</v>
      </c>
      <c r="B133" s="61">
        <f t="shared" si="38"/>
        <v>0</v>
      </c>
      <c r="C133" s="62">
        <f t="shared" si="46"/>
        <v>0</v>
      </c>
      <c r="D133" s="63">
        <f t="shared" si="47"/>
        <v>0</v>
      </c>
      <c r="E133" s="8">
        <f t="shared" si="44"/>
        <v>0</v>
      </c>
      <c r="F133" s="8">
        <f t="shared" si="39"/>
        <v>0</v>
      </c>
      <c r="G133" s="64">
        <f t="shared" si="40"/>
        <v>0</v>
      </c>
      <c r="H133" s="67">
        <f t="shared" si="43"/>
        <v>0</v>
      </c>
      <c r="I133" s="8">
        <f t="shared" si="41"/>
        <v>0</v>
      </c>
      <c r="J133" s="8">
        <f t="shared" si="45"/>
        <v>0</v>
      </c>
      <c r="K133" s="8">
        <f t="shared" si="42"/>
        <v>0</v>
      </c>
      <c r="L133" s="341"/>
      <c r="M133" s="342"/>
      <c r="N133" s="342"/>
      <c r="O133" s="343"/>
      <c r="P133" s="383"/>
      <c r="Q133" s="10"/>
      <c r="R133" s="10"/>
      <c r="S133" s="38"/>
      <c r="T133" s="383"/>
      <c r="U133" s="10"/>
      <c r="V133" s="10"/>
      <c r="W133" s="38"/>
      <c r="X133" s="383"/>
      <c r="Y133" s="10"/>
      <c r="Z133" s="10"/>
      <c r="AA133" s="38"/>
      <c r="AB133" s="383"/>
      <c r="AC133" s="10"/>
      <c r="AD133" s="10"/>
      <c r="AE133" s="38"/>
      <c r="AF133" s="383"/>
      <c r="AG133" s="10"/>
      <c r="AH133" s="10"/>
      <c r="AI133" s="38"/>
      <c r="AJ133" s="383"/>
      <c r="AK133" s="10"/>
      <c r="AL133" s="10"/>
      <c r="AM133" s="10"/>
      <c r="AN133" s="383"/>
      <c r="AO133" s="10"/>
      <c r="AP133" s="10"/>
      <c r="AQ133" s="38"/>
      <c r="AR133" s="383"/>
      <c r="AS133" s="10"/>
      <c r="AT133" s="10"/>
      <c r="AU133" s="38"/>
      <c r="AV133" s="383"/>
      <c r="AW133" s="10"/>
      <c r="AX133" s="10"/>
      <c r="AY133" s="38"/>
      <c r="AZ133" s="383"/>
      <c r="BA133" s="10"/>
      <c r="BB133" s="10"/>
      <c r="BC133" s="38"/>
      <c r="BD133" s="383"/>
      <c r="BE133" s="10"/>
      <c r="BF133" s="10"/>
      <c r="BG133" s="38"/>
      <c r="BH133" s="383"/>
      <c r="BI133" s="10"/>
      <c r="BJ133" s="10"/>
      <c r="BK133" s="38"/>
      <c r="BL133" s="383"/>
      <c r="BM133" s="10"/>
      <c r="BN133" s="10"/>
      <c r="BO133" s="38"/>
      <c r="BP133" s="383"/>
      <c r="BQ133" s="10"/>
      <c r="BR133" s="10"/>
      <c r="BS133" s="38"/>
      <c r="BT133" s="383"/>
      <c r="BU133" s="10"/>
      <c r="BV133" s="10"/>
      <c r="BW133" s="38"/>
      <c r="BX133" s="383"/>
      <c r="BY133" s="10"/>
      <c r="BZ133" s="10"/>
      <c r="CA133" s="38"/>
      <c r="CC133" s="59" t="s">
        <v>463</v>
      </c>
      <c r="CD133" s="58">
        <v>42676</v>
      </c>
    </row>
    <row r="134" spans="1:82" customFormat="1">
      <c r="A134" s="60" t="s">
        <v>464</v>
      </c>
      <c r="B134" s="61">
        <f t="shared" si="38"/>
        <v>0</v>
      </c>
      <c r="C134" s="62">
        <f t="shared" si="46"/>
        <v>0</v>
      </c>
      <c r="D134" s="63">
        <f t="shared" si="47"/>
        <v>0</v>
      </c>
      <c r="E134" s="8">
        <f t="shared" si="44"/>
        <v>0</v>
      </c>
      <c r="F134" s="8">
        <f t="shared" si="39"/>
        <v>0</v>
      </c>
      <c r="G134" s="64">
        <f t="shared" si="40"/>
        <v>0</v>
      </c>
      <c r="H134" s="67">
        <f t="shared" si="43"/>
        <v>0</v>
      </c>
      <c r="I134" s="8">
        <f t="shared" si="41"/>
        <v>0</v>
      </c>
      <c r="J134" s="8">
        <f t="shared" si="45"/>
        <v>0</v>
      </c>
      <c r="K134" s="8">
        <f t="shared" si="42"/>
        <v>0</v>
      </c>
      <c r="L134" s="341"/>
      <c r="M134" s="342"/>
      <c r="N134" s="342"/>
      <c r="O134" s="343"/>
      <c r="P134" s="383"/>
      <c r="Q134" s="10"/>
      <c r="R134" s="10"/>
      <c r="S134" s="38"/>
      <c r="T134" s="383"/>
      <c r="U134" s="10"/>
      <c r="V134" s="10"/>
      <c r="W134" s="38"/>
      <c r="X134" s="383"/>
      <c r="Y134" s="10"/>
      <c r="Z134" s="10"/>
      <c r="AA134" s="38"/>
      <c r="AB134" s="383"/>
      <c r="AC134" s="10"/>
      <c r="AD134" s="10"/>
      <c r="AE134" s="38"/>
      <c r="AF134" s="383"/>
      <c r="AG134" s="10"/>
      <c r="AH134" s="10"/>
      <c r="AI134" s="38"/>
      <c r="AJ134" s="383"/>
      <c r="AK134" s="10"/>
      <c r="AL134" s="10"/>
      <c r="AM134" s="10"/>
      <c r="AN134" s="383"/>
      <c r="AO134" s="10"/>
      <c r="AP134" s="10"/>
      <c r="AQ134" s="38"/>
      <c r="AR134" s="383"/>
      <c r="AS134" s="10"/>
      <c r="AT134" s="10"/>
      <c r="AU134" s="38"/>
      <c r="AV134" s="383"/>
      <c r="AW134" s="10"/>
      <c r="AX134" s="10"/>
      <c r="AY134" s="38"/>
      <c r="AZ134" s="383"/>
      <c r="BA134" s="10"/>
      <c r="BB134" s="10"/>
      <c r="BC134" s="38"/>
      <c r="BD134" s="383"/>
      <c r="BE134" s="10"/>
      <c r="BF134" s="10"/>
      <c r="BG134" s="38"/>
      <c r="BH134" s="383"/>
      <c r="BI134" s="10"/>
      <c r="BJ134" s="10"/>
      <c r="BK134" s="38"/>
      <c r="BL134" s="383"/>
      <c r="BM134" s="10"/>
      <c r="BN134" s="10"/>
      <c r="BO134" s="38"/>
      <c r="BP134" s="383"/>
      <c r="BQ134" s="10"/>
      <c r="BR134" s="10"/>
      <c r="BS134" s="38"/>
      <c r="BT134" s="383"/>
      <c r="BU134" s="10"/>
      <c r="BV134" s="10"/>
      <c r="BW134" s="38"/>
      <c r="BX134" s="383"/>
      <c r="BY134" s="10"/>
      <c r="BZ134" s="10"/>
      <c r="CA134" s="38"/>
      <c r="CC134" s="59" t="s">
        <v>465</v>
      </c>
      <c r="CD134" s="58">
        <v>42677</v>
      </c>
    </row>
    <row r="135" spans="1:82" s="99" customFormat="1">
      <c r="A135" s="110" t="s">
        <v>466</v>
      </c>
      <c r="B135" s="111">
        <f t="shared" si="38"/>
        <v>3080000</v>
      </c>
      <c r="C135" s="112"/>
      <c r="D135" s="113">
        <f t="shared" si="47"/>
        <v>223920</v>
      </c>
      <c r="E135" s="7">
        <v>0</v>
      </c>
      <c r="F135" s="7">
        <v>0</v>
      </c>
      <c r="G135" s="114">
        <v>0</v>
      </c>
      <c r="H135" s="115">
        <f t="shared" si="43"/>
        <v>2856080</v>
      </c>
      <c r="I135" s="7">
        <v>0</v>
      </c>
      <c r="J135" s="7">
        <v>0</v>
      </c>
      <c r="K135" s="7">
        <v>0</v>
      </c>
      <c r="L135" s="339"/>
      <c r="M135" s="340"/>
      <c r="N135" s="340"/>
      <c r="O135" s="350"/>
      <c r="P135" s="382">
        <v>223920</v>
      </c>
      <c r="Q135" s="29"/>
      <c r="R135" s="29">
        <f>2040000-P135</f>
        <v>1816080</v>
      </c>
      <c r="S135" s="40"/>
      <c r="T135" s="382"/>
      <c r="U135" s="29"/>
      <c r="V135" s="29"/>
      <c r="W135" s="40"/>
      <c r="X135" s="382"/>
      <c r="Y135" s="29"/>
      <c r="Z135" s="29">
        <v>1000000</v>
      </c>
      <c r="AA135" s="40"/>
      <c r="AB135" s="382"/>
      <c r="AC135" s="29"/>
      <c r="AD135" s="29"/>
      <c r="AE135" s="40"/>
      <c r="AF135" s="382"/>
      <c r="AG135" s="29"/>
      <c r="AH135" s="29"/>
      <c r="AI135" s="40"/>
      <c r="AJ135" s="382"/>
      <c r="AK135" s="29"/>
      <c r="AL135" s="29"/>
      <c r="AM135" s="29"/>
      <c r="AN135" s="382"/>
      <c r="AO135" s="29"/>
      <c r="AP135" s="29"/>
      <c r="AQ135" s="40"/>
      <c r="AR135" s="382"/>
      <c r="AS135" s="29"/>
      <c r="AT135" s="29"/>
      <c r="AU135" s="40"/>
      <c r="AV135" s="382"/>
      <c r="AW135" s="29"/>
      <c r="AX135" s="93">
        <v>40000</v>
      </c>
      <c r="AY135" s="40"/>
      <c r="AZ135" s="382"/>
      <c r="BA135" s="29"/>
      <c r="BB135" s="29"/>
      <c r="BC135" s="40"/>
      <c r="BD135" s="382"/>
      <c r="BE135" s="29"/>
      <c r="BF135" s="29"/>
      <c r="BG135" s="40"/>
      <c r="BH135" s="382"/>
      <c r="BI135" s="29"/>
      <c r="BJ135" s="29"/>
      <c r="BK135" s="40"/>
      <c r="BL135" s="382"/>
      <c r="BM135" s="29"/>
      <c r="BN135" s="29"/>
      <c r="BO135" s="40"/>
      <c r="BP135" s="382"/>
      <c r="BQ135" s="29"/>
      <c r="BR135" s="29"/>
      <c r="BS135" s="40"/>
      <c r="BT135" s="382"/>
      <c r="BU135" s="29"/>
      <c r="BV135" s="29"/>
      <c r="BW135" s="40"/>
      <c r="BX135" s="382"/>
      <c r="BY135" s="29"/>
      <c r="BZ135" s="29"/>
      <c r="CA135" s="40"/>
      <c r="CC135" s="116"/>
      <c r="CD135" s="117"/>
    </row>
    <row r="136" spans="1:82" customFormat="1">
      <c r="A136" s="60" t="s">
        <v>467</v>
      </c>
      <c r="B136" s="61">
        <f t="shared" ref="B136:B172" si="48">SUM(D136,F136,H136,J136)</f>
        <v>0</v>
      </c>
      <c r="C136" s="62">
        <f t="shared" ref="C136:C172" si="49">E136+G136+I136+K136+M136+O136</f>
        <v>0</v>
      </c>
      <c r="D136" s="63">
        <f t="shared" si="47"/>
        <v>0</v>
      </c>
      <c r="E136" s="8">
        <f t="shared" ref="E136:E173" si="50">Q136+Y136+AG136+AO136+AW136+BE136+BM136+BU136</f>
        <v>0</v>
      </c>
      <c r="F136" s="8">
        <f t="shared" ref="F136:F173" si="51">T136+AB136+AJ136+AR136+AZ136+BH136+BP136+BX136</f>
        <v>0</v>
      </c>
      <c r="G136" s="64">
        <f t="shared" ref="G136:G173" si="52">U136+AC136+AK136+AS136+BA136+BI136+BQ136+BY136</f>
        <v>0</v>
      </c>
      <c r="H136" s="67">
        <f t="shared" si="43"/>
        <v>0</v>
      </c>
      <c r="I136" s="8">
        <f t="shared" ref="I136:I173" si="53">S136+AA136+AI136+AQ136+AY136+BG136+BO136+BW136</f>
        <v>0</v>
      </c>
      <c r="J136" s="8">
        <f t="shared" ref="J136:J173" si="54">V136+AD136+AL136+AT136+BB136+BJ136+BR136+BZ136</f>
        <v>0</v>
      </c>
      <c r="K136" s="8">
        <f t="shared" ref="K136:K173" si="55">W136+AE136+AM136+AU136+BC136+BK136+BS136+CA136</f>
        <v>0</v>
      </c>
      <c r="L136" s="341"/>
      <c r="M136" s="342"/>
      <c r="N136" s="342"/>
      <c r="O136" s="343"/>
      <c r="P136" s="383"/>
      <c r="Q136" s="10"/>
      <c r="R136" s="10"/>
      <c r="S136" s="38"/>
      <c r="T136" s="383"/>
      <c r="U136" s="10"/>
      <c r="V136" s="10"/>
      <c r="W136" s="38"/>
      <c r="X136" s="383"/>
      <c r="Y136" s="10"/>
      <c r="Z136" s="10"/>
      <c r="AA136" s="38"/>
      <c r="AB136" s="383"/>
      <c r="AC136" s="10"/>
      <c r="AD136" s="10"/>
      <c r="AE136" s="38"/>
      <c r="AF136" s="383"/>
      <c r="AG136" s="10"/>
      <c r="AH136" s="10"/>
      <c r="AI136" s="38"/>
      <c r="AJ136" s="383"/>
      <c r="AK136" s="10"/>
      <c r="AL136" s="10"/>
      <c r="AM136" s="10"/>
      <c r="AN136" s="383"/>
      <c r="AO136" s="10"/>
      <c r="AP136" s="10"/>
      <c r="AQ136" s="38"/>
      <c r="AR136" s="383"/>
      <c r="AS136" s="10"/>
      <c r="AT136" s="10"/>
      <c r="AU136" s="38"/>
      <c r="AV136" s="383"/>
      <c r="AW136" s="10"/>
      <c r="AX136" s="10"/>
      <c r="AY136" s="38"/>
      <c r="AZ136" s="383"/>
      <c r="BA136" s="10"/>
      <c r="BB136" s="10"/>
      <c r="BC136" s="38"/>
      <c r="BD136" s="383"/>
      <c r="BE136" s="10"/>
      <c r="BF136" s="10"/>
      <c r="BG136" s="38"/>
      <c r="BH136" s="383"/>
      <c r="BI136" s="10"/>
      <c r="BJ136" s="10"/>
      <c r="BK136" s="38"/>
      <c r="BL136" s="383"/>
      <c r="BM136" s="10"/>
      <c r="BN136" s="10"/>
      <c r="BO136" s="38"/>
      <c r="BP136" s="383"/>
      <c r="BQ136" s="10"/>
      <c r="BR136" s="10"/>
      <c r="BS136" s="38"/>
      <c r="BT136" s="383"/>
      <c r="BU136" s="10"/>
      <c r="BV136" s="10"/>
      <c r="BW136" s="38"/>
      <c r="BX136" s="383"/>
      <c r="BY136" s="10"/>
      <c r="BZ136" s="10"/>
      <c r="CA136" s="38"/>
      <c r="CC136" s="59" t="s">
        <v>468</v>
      </c>
      <c r="CD136" s="58">
        <v>42941</v>
      </c>
    </row>
    <row r="137" spans="1:82" customFormat="1">
      <c r="A137" s="60" t="s">
        <v>469</v>
      </c>
      <c r="B137" s="61">
        <f t="shared" si="48"/>
        <v>0</v>
      </c>
      <c r="C137" s="62">
        <f t="shared" si="49"/>
        <v>0</v>
      </c>
      <c r="D137" s="63">
        <f t="shared" si="47"/>
        <v>0</v>
      </c>
      <c r="E137" s="8">
        <f t="shared" si="50"/>
        <v>0</v>
      </c>
      <c r="F137" s="8">
        <f t="shared" si="51"/>
        <v>0</v>
      </c>
      <c r="G137" s="64">
        <f t="shared" si="52"/>
        <v>0</v>
      </c>
      <c r="H137" s="67">
        <f t="shared" ref="H137:H173" si="56">R137+Z137+AH137+AP137+AX137+BF137+BN137+BV137</f>
        <v>0</v>
      </c>
      <c r="I137" s="8">
        <f t="shared" si="53"/>
        <v>0</v>
      </c>
      <c r="J137" s="8">
        <f t="shared" si="54"/>
        <v>0</v>
      </c>
      <c r="K137" s="8">
        <f t="shared" si="55"/>
        <v>0</v>
      </c>
      <c r="L137" s="341"/>
      <c r="M137" s="342"/>
      <c r="N137" s="342"/>
      <c r="O137" s="343"/>
      <c r="P137" s="383"/>
      <c r="Q137" s="10"/>
      <c r="R137" s="10"/>
      <c r="S137" s="38"/>
      <c r="T137" s="383"/>
      <c r="U137" s="10"/>
      <c r="V137" s="10"/>
      <c r="W137" s="38"/>
      <c r="X137" s="383"/>
      <c r="Y137" s="10"/>
      <c r="Z137" s="10"/>
      <c r="AA137" s="38"/>
      <c r="AB137" s="383"/>
      <c r="AC137" s="10"/>
      <c r="AD137" s="10"/>
      <c r="AE137" s="38"/>
      <c r="AF137" s="383"/>
      <c r="AG137" s="10"/>
      <c r="AH137" s="10"/>
      <c r="AI137" s="38"/>
      <c r="AJ137" s="383"/>
      <c r="AK137" s="10"/>
      <c r="AL137" s="10"/>
      <c r="AM137" s="10"/>
      <c r="AN137" s="383"/>
      <c r="AO137" s="10"/>
      <c r="AP137" s="10"/>
      <c r="AQ137" s="38"/>
      <c r="AR137" s="383"/>
      <c r="AS137" s="10"/>
      <c r="AT137" s="10"/>
      <c r="AU137" s="38"/>
      <c r="AV137" s="383"/>
      <c r="AW137" s="10"/>
      <c r="AX137" s="10"/>
      <c r="AY137" s="38"/>
      <c r="AZ137" s="383"/>
      <c r="BA137" s="10"/>
      <c r="BB137" s="10"/>
      <c r="BC137" s="38"/>
      <c r="BD137" s="383"/>
      <c r="BE137" s="10"/>
      <c r="BF137" s="10"/>
      <c r="BG137" s="38"/>
      <c r="BH137" s="383"/>
      <c r="BI137" s="10"/>
      <c r="BJ137" s="10"/>
      <c r="BK137" s="38"/>
      <c r="BL137" s="383"/>
      <c r="BM137" s="10"/>
      <c r="BN137" s="10"/>
      <c r="BO137" s="38"/>
      <c r="BP137" s="383"/>
      <c r="BQ137" s="10"/>
      <c r="BR137" s="10"/>
      <c r="BS137" s="38"/>
      <c r="BT137" s="383"/>
      <c r="BU137" s="10"/>
      <c r="BV137" s="10"/>
      <c r="BW137" s="38"/>
      <c r="BX137" s="383"/>
      <c r="BY137" s="10"/>
      <c r="BZ137" s="10"/>
      <c r="CA137" s="38"/>
      <c r="CC137" s="59" t="s">
        <v>470</v>
      </c>
      <c r="CD137" s="58">
        <v>42489</v>
      </c>
    </row>
    <row r="138" spans="1:82" customFormat="1">
      <c r="A138" s="60" t="s">
        <v>471</v>
      </c>
      <c r="B138" s="61">
        <f t="shared" si="48"/>
        <v>0</v>
      </c>
      <c r="C138" s="62">
        <f t="shared" si="49"/>
        <v>0</v>
      </c>
      <c r="D138" s="63">
        <f t="shared" si="47"/>
        <v>0</v>
      </c>
      <c r="E138" s="8">
        <f t="shared" si="50"/>
        <v>0</v>
      </c>
      <c r="F138" s="8">
        <f t="shared" si="51"/>
        <v>0</v>
      </c>
      <c r="G138" s="64">
        <f t="shared" si="52"/>
        <v>0</v>
      </c>
      <c r="H138" s="67">
        <f t="shared" si="56"/>
        <v>0</v>
      </c>
      <c r="I138" s="8">
        <f t="shared" si="53"/>
        <v>0</v>
      </c>
      <c r="J138" s="8">
        <f t="shared" si="54"/>
        <v>0</v>
      </c>
      <c r="K138" s="8">
        <f t="shared" si="55"/>
        <v>0</v>
      </c>
      <c r="L138" s="341"/>
      <c r="M138" s="342"/>
      <c r="N138" s="342"/>
      <c r="O138" s="343"/>
      <c r="P138" s="383"/>
      <c r="Q138" s="10"/>
      <c r="R138" s="10"/>
      <c r="S138" s="38"/>
      <c r="T138" s="383"/>
      <c r="U138" s="10"/>
      <c r="V138" s="10"/>
      <c r="W138" s="38"/>
      <c r="X138" s="383"/>
      <c r="Y138" s="10"/>
      <c r="Z138" s="10"/>
      <c r="AA138" s="38"/>
      <c r="AB138" s="383"/>
      <c r="AC138" s="10"/>
      <c r="AD138" s="10"/>
      <c r="AE138" s="38"/>
      <c r="AF138" s="383"/>
      <c r="AG138" s="10"/>
      <c r="AH138" s="10"/>
      <c r="AI138" s="38"/>
      <c r="AJ138" s="383"/>
      <c r="AK138" s="10"/>
      <c r="AL138" s="10"/>
      <c r="AM138" s="10"/>
      <c r="AN138" s="383"/>
      <c r="AO138" s="10"/>
      <c r="AP138" s="10"/>
      <c r="AQ138" s="38"/>
      <c r="AR138" s="383"/>
      <c r="AS138" s="10"/>
      <c r="AT138" s="10"/>
      <c r="AU138" s="38"/>
      <c r="AV138" s="383"/>
      <c r="AW138" s="10"/>
      <c r="AX138" s="10"/>
      <c r="AY138" s="38"/>
      <c r="AZ138" s="383"/>
      <c r="BA138" s="10"/>
      <c r="BB138" s="10"/>
      <c r="BC138" s="38"/>
      <c r="BD138" s="383"/>
      <c r="BE138" s="10"/>
      <c r="BF138" s="10"/>
      <c r="BG138" s="38"/>
      <c r="BH138" s="383"/>
      <c r="BI138" s="10"/>
      <c r="BJ138" s="10"/>
      <c r="BK138" s="38"/>
      <c r="BL138" s="383"/>
      <c r="BM138" s="10"/>
      <c r="BN138" s="10"/>
      <c r="BO138" s="38"/>
      <c r="BP138" s="383"/>
      <c r="BQ138" s="10"/>
      <c r="BR138" s="10"/>
      <c r="BS138" s="38"/>
      <c r="BT138" s="383"/>
      <c r="BU138" s="10"/>
      <c r="BV138" s="10"/>
      <c r="BW138" s="38"/>
      <c r="BX138" s="383"/>
      <c r="BY138" s="10"/>
      <c r="BZ138" s="10"/>
      <c r="CA138" s="38"/>
      <c r="CC138" s="59" t="s">
        <v>472</v>
      </c>
      <c r="CD138" s="58">
        <v>42675</v>
      </c>
    </row>
    <row r="139" spans="1:82" customFormat="1">
      <c r="A139" s="60" t="s">
        <v>473</v>
      </c>
      <c r="B139" s="61">
        <f t="shared" si="48"/>
        <v>0</v>
      </c>
      <c r="C139" s="62">
        <f t="shared" si="49"/>
        <v>0</v>
      </c>
      <c r="D139" s="63">
        <f t="shared" si="47"/>
        <v>0</v>
      </c>
      <c r="E139" s="8">
        <f t="shared" si="50"/>
        <v>0</v>
      </c>
      <c r="F139" s="8">
        <f t="shared" si="51"/>
        <v>0</v>
      </c>
      <c r="G139" s="64">
        <f t="shared" si="52"/>
        <v>0</v>
      </c>
      <c r="H139" s="67">
        <f t="shared" si="56"/>
        <v>0</v>
      </c>
      <c r="I139" s="8">
        <f t="shared" si="53"/>
        <v>0</v>
      </c>
      <c r="J139" s="8">
        <f t="shared" si="54"/>
        <v>0</v>
      </c>
      <c r="K139" s="8">
        <f t="shared" si="55"/>
        <v>0</v>
      </c>
      <c r="L139" s="341"/>
      <c r="M139" s="342"/>
      <c r="N139" s="342"/>
      <c r="O139" s="343"/>
      <c r="P139" s="383"/>
      <c r="Q139" s="10"/>
      <c r="R139" s="10"/>
      <c r="S139" s="38"/>
      <c r="T139" s="383"/>
      <c r="U139" s="10"/>
      <c r="V139" s="10"/>
      <c r="W139" s="38"/>
      <c r="X139" s="383"/>
      <c r="Y139" s="10"/>
      <c r="Z139" s="10"/>
      <c r="AA139" s="38"/>
      <c r="AB139" s="383"/>
      <c r="AC139" s="10"/>
      <c r="AD139" s="10"/>
      <c r="AE139" s="38"/>
      <c r="AF139" s="383"/>
      <c r="AG139" s="10"/>
      <c r="AH139" s="10"/>
      <c r="AI139" s="38"/>
      <c r="AJ139" s="383"/>
      <c r="AK139" s="10"/>
      <c r="AL139" s="10"/>
      <c r="AM139" s="10"/>
      <c r="AN139" s="383"/>
      <c r="AO139" s="10"/>
      <c r="AP139" s="10"/>
      <c r="AQ139" s="38"/>
      <c r="AR139" s="383"/>
      <c r="AS139" s="10"/>
      <c r="AT139" s="10"/>
      <c r="AU139" s="38"/>
      <c r="AV139" s="383"/>
      <c r="AW139" s="10"/>
      <c r="AX139" s="10"/>
      <c r="AY139" s="38"/>
      <c r="AZ139" s="383"/>
      <c r="BA139" s="10"/>
      <c r="BB139" s="10"/>
      <c r="BC139" s="38"/>
      <c r="BD139" s="383"/>
      <c r="BE139" s="10"/>
      <c r="BF139" s="10"/>
      <c r="BG139" s="38"/>
      <c r="BH139" s="383"/>
      <c r="BI139" s="10"/>
      <c r="BJ139" s="10"/>
      <c r="BK139" s="38"/>
      <c r="BL139" s="383"/>
      <c r="BM139" s="10"/>
      <c r="BN139" s="10"/>
      <c r="BO139" s="38"/>
      <c r="BP139" s="383"/>
      <c r="BQ139" s="10"/>
      <c r="BR139" s="10"/>
      <c r="BS139" s="38"/>
      <c r="BT139" s="383"/>
      <c r="BU139" s="10"/>
      <c r="BV139" s="10"/>
      <c r="BW139" s="38"/>
      <c r="BX139" s="383"/>
      <c r="BY139" s="10"/>
      <c r="BZ139" s="10"/>
      <c r="CA139" s="38"/>
      <c r="CC139" s="59" t="s">
        <v>474</v>
      </c>
      <c r="CD139" s="58">
        <v>42634</v>
      </c>
    </row>
    <row r="140" spans="1:82" customFormat="1">
      <c r="A140" s="60" t="s">
        <v>475</v>
      </c>
      <c r="B140" s="61">
        <f t="shared" si="48"/>
        <v>0</v>
      </c>
      <c r="C140" s="62">
        <f t="shared" si="49"/>
        <v>0</v>
      </c>
      <c r="D140" s="63">
        <f t="shared" si="47"/>
        <v>0</v>
      </c>
      <c r="E140" s="8">
        <f t="shared" si="50"/>
        <v>0</v>
      </c>
      <c r="F140" s="8">
        <f t="shared" si="51"/>
        <v>0</v>
      </c>
      <c r="G140" s="64">
        <f t="shared" si="52"/>
        <v>0</v>
      </c>
      <c r="H140" s="67">
        <f t="shared" si="56"/>
        <v>0</v>
      </c>
      <c r="I140" s="8">
        <f t="shared" si="53"/>
        <v>0</v>
      </c>
      <c r="J140" s="8">
        <f t="shared" si="54"/>
        <v>0</v>
      </c>
      <c r="K140" s="8">
        <f t="shared" si="55"/>
        <v>0</v>
      </c>
      <c r="L140" s="341"/>
      <c r="M140" s="342"/>
      <c r="N140" s="342"/>
      <c r="O140" s="343"/>
      <c r="P140" s="383"/>
      <c r="Q140" s="10"/>
      <c r="R140" s="10"/>
      <c r="S140" s="38"/>
      <c r="T140" s="383"/>
      <c r="U140" s="10"/>
      <c r="V140" s="10"/>
      <c r="W140" s="38"/>
      <c r="X140" s="383"/>
      <c r="Y140" s="10"/>
      <c r="Z140" s="10"/>
      <c r="AA140" s="38"/>
      <c r="AB140" s="383"/>
      <c r="AC140" s="10"/>
      <c r="AD140" s="10"/>
      <c r="AE140" s="38"/>
      <c r="AF140" s="383"/>
      <c r="AG140" s="10"/>
      <c r="AH140" s="10"/>
      <c r="AI140" s="38"/>
      <c r="AJ140" s="383"/>
      <c r="AK140" s="10"/>
      <c r="AL140" s="10"/>
      <c r="AM140" s="10"/>
      <c r="AN140" s="383"/>
      <c r="AO140" s="10"/>
      <c r="AP140" s="10"/>
      <c r="AQ140" s="38"/>
      <c r="AR140" s="383"/>
      <c r="AS140" s="10"/>
      <c r="AT140" s="10"/>
      <c r="AU140" s="38"/>
      <c r="AV140" s="383"/>
      <c r="AW140" s="10"/>
      <c r="AX140" s="10"/>
      <c r="AY140" s="38"/>
      <c r="AZ140" s="383"/>
      <c r="BA140" s="10"/>
      <c r="BB140" s="10"/>
      <c r="BC140" s="38"/>
      <c r="BD140" s="383"/>
      <c r="BE140" s="10"/>
      <c r="BF140" s="10"/>
      <c r="BG140" s="38"/>
      <c r="BH140" s="383"/>
      <c r="BI140" s="10"/>
      <c r="BJ140" s="10"/>
      <c r="BK140" s="38"/>
      <c r="BL140" s="383"/>
      <c r="BM140" s="10"/>
      <c r="BN140" s="10"/>
      <c r="BO140" s="38"/>
      <c r="BP140" s="383"/>
      <c r="BQ140" s="10"/>
      <c r="BR140" s="10"/>
      <c r="BS140" s="38"/>
      <c r="BT140" s="383"/>
      <c r="BU140" s="10"/>
      <c r="BV140" s="10"/>
      <c r="BW140" s="38"/>
      <c r="BX140" s="383"/>
      <c r="BY140" s="10"/>
      <c r="BZ140" s="10"/>
      <c r="CA140" s="38"/>
      <c r="CC140" s="59" t="s">
        <v>476</v>
      </c>
      <c r="CD140" s="58">
        <v>42634</v>
      </c>
    </row>
    <row r="141" spans="1:82" customFormat="1">
      <c r="A141" s="60" t="s">
        <v>477</v>
      </c>
      <c r="B141" s="61">
        <f t="shared" si="48"/>
        <v>0</v>
      </c>
      <c r="C141" s="62">
        <f t="shared" si="49"/>
        <v>0</v>
      </c>
      <c r="D141" s="63">
        <f t="shared" si="47"/>
        <v>0</v>
      </c>
      <c r="E141" s="8">
        <f t="shared" si="50"/>
        <v>0</v>
      </c>
      <c r="F141" s="8">
        <f t="shared" si="51"/>
        <v>0</v>
      </c>
      <c r="G141" s="64">
        <f t="shared" si="52"/>
        <v>0</v>
      </c>
      <c r="H141" s="67">
        <f t="shared" si="56"/>
        <v>0</v>
      </c>
      <c r="I141" s="8">
        <f t="shared" si="53"/>
        <v>0</v>
      </c>
      <c r="J141" s="8">
        <f t="shared" si="54"/>
        <v>0</v>
      </c>
      <c r="K141" s="8">
        <f t="shared" si="55"/>
        <v>0</v>
      </c>
      <c r="L141" s="341"/>
      <c r="M141" s="342"/>
      <c r="N141" s="342"/>
      <c r="O141" s="343"/>
      <c r="P141" s="383"/>
      <c r="Q141" s="10"/>
      <c r="R141" s="10"/>
      <c r="S141" s="38"/>
      <c r="T141" s="383"/>
      <c r="U141" s="10"/>
      <c r="V141" s="10"/>
      <c r="W141" s="38"/>
      <c r="X141" s="383"/>
      <c r="Y141" s="10"/>
      <c r="Z141" s="10"/>
      <c r="AA141" s="38"/>
      <c r="AB141" s="383"/>
      <c r="AC141" s="10"/>
      <c r="AD141" s="10"/>
      <c r="AE141" s="38"/>
      <c r="AF141" s="383"/>
      <c r="AG141" s="10"/>
      <c r="AH141" s="10"/>
      <c r="AI141" s="38"/>
      <c r="AJ141" s="383"/>
      <c r="AK141" s="10"/>
      <c r="AL141" s="10"/>
      <c r="AM141" s="10"/>
      <c r="AN141" s="383"/>
      <c r="AO141" s="10"/>
      <c r="AP141" s="10"/>
      <c r="AQ141" s="38"/>
      <c r="AR141" s="383"/>
      <c r="AS141" s="10"/>
      <c r="AT141" s="10"/>
      <c r="AU141" s="38"/>
      <c r="AV141" s="383"/>
      <c r="AW141" s="10"/>
      <c r="AX141" s="10"/>
      <c r="AY141" s="38"/>
      <c r="AZ141" s="383"/>
      <c r="BA141" s="10"/>
      <c r="BB141" s="10"/>
      <c r="BC141" s="38"/>
      <c r="BD141" s="383"/>
      <c r="BE141" s="10"/>
      <c r="BF141" s="10"/>
      <c r="BG141" s="38"/>
      <c r="BH141" s="383"/>
      <c r="BI141" s="10"/>
      <c r="BJ141" s="10"/>
      <c r="BK141" s="38"/>
      <c r="BL141" s="383"/>
      <c r="BM141" s="10"/>
      <c r="BN141" s="10"/>
      <c r="BO141" s="38"/>
      <c r="BP141" s="383"/>
      <c r="BQ141" s="10"/>
      <c r="BR141" s="10"/>
      <c r="BS141" s="38"/>
      <c r="BT141" s="383"/>
      <c r="BU141" s="10"/>
      <c r="BV141" s="10"/>
      <c r="BW141" s="38"/>
      <c r="BX141" s="383"/>
      <c r="BY141" s="10"/>
      <c r="BZ141" s="10"/>
      <c r="CA141" s="38"/>
      <c r="CC141" s="59" t="s">
        <v>478</v>
      </c>
      <c r="CD141" s="58">
        <v>42482</v>
      </c>
    </row>
    <row r="142" spans="1:82" customFormat="1">
      <c r="A142" s="60" t="s">
        <v>479</v>
      </c>
      <c r="B142" s="61">
        <f t="shared" si="48"/>
        <v>0</v>
      </c>
      <c r="C142" s="62">
        <f t="shared" si="49"/>
        <v>0</v>
      </c>
      <c r="D142" s="63">
        <f t="shared" si="47"/>
        <v>0</v>
      </c>
      <c r="E142" s="8">
        <f t="shared" si="50"/>
        <v>0</v>
      </c>
      <c r="F142" s="8">
        <f t="shared" si="51"/>
        <v>0</v>
      </c>
      <c r="G142" s="64">
        <f t="shared" si="52"/>
        <v>0</v>
      </c>
      <c r="H142" s="67">
        <f t="shared" si="56"/>
        <v>0</v>
      </c>
      <c r="I142" s="8">
        <f t="shared" si="53"/>
        <v>0</v>
      </c>
      <c r="J142" s="8">
        <f t="shared" si="54"/>
        <v>0</v>
      </c>
      <c r="K142" s="8">
        <f t="shared" si="55"/>
        <v>0</v>
      </c>
      <c r="L142" s="341"/>
      <c r="M142" s="342"/>
      <c r="N142" s="342"/>
      <c r="O142" s="343"/>
      <c r="P142" s="383"/>
      <c r="Q142" s="10"/>
      <c r="R142" s="10"/>
      <c r="S142" s="38"/>
      <c r="T142" s="383"/>
      <c r="U142" s="10"/>
      <c r="V142" s="10"/>
      <c r="W142" s="38"/>
      <c r="X142" s="383"/>
      <c r="Y142" s="10"/>
      <c r="Z142" s="10"/>
      <c r="AA142" s="38"/>
      <c r="AB142" s="383"/>
      <c r="AC142" s="10"/>
      <c r="AD142" s="10"/>
      <c r="AE142" s="38"/>
      <c r="AF142" s="383"/>
      <c r="AG142" s="10"/>
      <c r="AH142" s="10"/>
      <c r="AI142" s="38"/>
      <c r="AJ142" s="383"/>
      <c r="AK142" s="10"/>
      <c r="AL142" s="10"/>
      <c r="AM142" s="10"/>
      <c r="AN142" s="383"/>
      <c r="AO142" s="10"/>
      <c r="AP142" s="10"/>
      <c r="AQ142" s="38"/>
      <c r="AR142" s="383"/>
      <c r="AS142" s="10"/>
      <c r="AT142" s="10"/>
      <c r="AU142" s="38"/>
      <c r="AV142" s="383"/>
      <c r="AW142" s="10"/>
      <c r="AX142" s="10"/>
      <c r="AY142" s="38"/>
      <c r="AZ142" s="383"/>
      <c r="BA142" s="10"/>
      <c r="BB142" s="10"/>
      <c r="BC142" s="38"/>
      <c r="BD142" s="383"/>
      <c r="BE142" s="10"/>
      <c r="BF142" s="10"/>
      <c r="BG142" s="38"/>
      <c r="BH142" s="383"/>
      <c r="BI142" s="10"/>
      <c r="BJ142" s="10"/>
      <c r="BK142" s="38"/>
      <c r="BL142" s="383"/>
      <c r="BM142" s="10"/>
      <c r="BN142" s="10"/>
      <c r="BO142" s="38"/>
      <c r="BP142" s="383"/>
      <c r="BQ142" s="10"/>
      <c r="BR142" s="10"/>
      <c r="BS142" s="38"/>
      <c r="BT142" s="383"/>
      <c r="BU142" s="10"/>
      <c r="BV142" s="10"/>
      <c r="BW142" s="38"/>
      <c r="BX142" s="383"/>
      <c r="BY142" s="10"/>
      <c r="BZ142" s="10"/>
      <c r="CA142" s="38"/>
      <c r="CC142" s="59" t="s">
        <v>480</v>
      </c>
      <c r="CD142" s="58">
        <v>42675</v>
      </c>
    </row>
    <row r="143" spans="1:82" customFormat="1">
      <c r="A143" s="60" t="s">
        <v>481</v>
      </c>
      <c r="B143" s="61">
        <f t="shared" si="48"/>
        <v>0</v>
      </c>
      <c r="C143" s="62">
        <f t="shared" si="49"/>
        <v>0</v>
      </c>
      <c r="D143" s="63">
        <f t="shared" si="47"/>
        <v>0</v>
      </c>
      <c r="E143" s="8">
        <f t="shared" si="50"/>
        <v>0</v>
      </c>
      <c r="F143" s="8">
        <f t="shared" si="51"/>
        <v>0</v>
      </c>
      <c r="G143" s="64">
        <f t="shared" si="52"/>
        <v>0</v>
      </c>
      <c r="H143" s="67">
        <f t="shared" si="56"/>
        <v>0</v>
      </c>
      <c r="I143" s="8">
        <f t="shared" si="53"/>
        <v>0</v>
      </c>
      <c r="J143" s="8">
        <f t="shared" si="54"/>
        <v>0</v>
      </c>
      <c r="K143" s="8">
        <f t="shared" si="55"/>
        <v>0</v>
      </c>
      <c r="L143" s="341"/>
      <c r="M143" s="342"/>
      <c r="N143" s="342"/>
      <c r="O143" s="343"/>
      <c r="P143" s="383"/>
      <c r="Q143" s="10"/>
      <c r="R143" s="10"/>
      <c r="S143" s="38"/>
      <c r="T143" s="383"/>
      <c r="U143" s="10"/>
      <c r="V143" s="10"/>
      <c r="W143" s="38"/>
      <c r="X143" s="383"/>
      <c r="Y143" s="10"/>
      <c r="Z143" s="10"/>
      <c r="AA143" s="38"/>
      <c r="AB143" s="383"/>
      <c r="AC143" s="10"/>
      <c r="AD143" s="10"/>
      <c r="AE143" s="38"/>
      <c r="AF143" s="383"/>
      <c r="AG143" s="10"/>
      <c r="AH143" s="10"/>
      <c r="AI143" s="38"/>
      <c r="AJ143" s="383"/>
      <c r="AK143" s="10"/>
      <c r="AL143" s="10"/>
      <c r="AM143" s="10"/>
      <c r="AN143" s="383"/>
      <c r="AO143" s="10"/>
      <c r="AP143" s="10"/>
      <c r="AQ143" s="38"/>
      <c r="AR143" s="383"/>
      <c r="AS143" s="10"/>
      <c r="AT143" s="10"/>
      <c r="AU143" s="38"/>
      <c r="AV143" s="383"/>
      <c r="AW143" s="10"/>
      <c r="AX143" s="10"/>
      <c r="AY143" s="38"/>
      <c r="AZ143" s="383"/>
      <c r="BA143" s="10"/>
      <c r="BB143" s="10"/>
      <c r="BC143" s="38"/>
      <c r="BD143" s="383"/>
      <c r="BE143" s="10"/>
      <c r="BF143" s="10"/>
      <c r="BG143" s="38"/>
      <c r="BH143" s="383"/>
      <c r="BI143" s="10"/>
      <c r="BJ143" s="10"/>
      <c r="BK143" s="38"/>
      <c r="BL143" s="383"/>
      <c r="BM143" s="10"/>
      <c r="BN143" s="10"/>
      <c r="BO143" s="38"/>
      <c r="BP143" s="383"/>
      <c r="BQ143" s="10"/>
      <c r="BR143" s="10"/>
      <c r="BS143" s="38"/>
      <c r="BT143" s="383"/>
      <c r="BU143" s="10"/>
      <c r="BV143" s="10"/>
      <c r="BW143" s="38"/>
      <c r="BX143" s="383"/>
      <c r="BY143" s="10"/>
      <c r="BZ143" s="10"/>
      <c r="CA143" s="38"/>
      <c r="CC143" s="59" t="s">
        <v>482</v>
      </c>
      <c r="CD143" s="58">
        <v>42677</v>
      </c>
    </row>
    <row r="144" spans="1:82" customFormat="1">
      <c r="A144" s="60" t="s">
        <v>483</v>
      </c>
      <c r="B144" s="61">
        <f t="shared" si="48"/>
        <v>0</v>
      </c>
      <c r="C144" s="62">
        <f t="shared" si="49"/>
        <v>0</v>
      </c>
      <c r="D144" s="63">
        <f t="shared" si="47"/>
        <v>0</v>
      </c>
      <c r="E144" s="8">
        <f t="shared" si="50"/>
        <v>0</v>
      </c>
      <c r="F144" s="8">
        <f t="shared" si="51"/>
        <v>0</v>
      </c>
      <c r="G144" s="64">
        <f t="shared" si="52"/>
        <v>0</v>
      </c>
      <c r="H144" s="67">
        <f t="shared" si="56"/>
        <v>0</v>
      </c>
      <c r="I144" s="8">
        <f t="shared" si="53"/>
        <v>0</v>
      </c>
      <c r="J144" s="8">
        <f t="shared" si="54"/>
        <v>0</v>
      </c>
      <c r="K144" s="8">
        <f t="shared" si="55"/>
        <v>0</v>
      </c>
      <c r="L144" s="341"/>
      <c r="M144" s="342"/>
      <c r="N144" s="342"/>
      <c r="O144" s="343"/>
      <c r="P144" s="383"/>
      <c r="Q144" s="10"/>
      <c r="R144" s="10"/>
      <c r="S144" s="38"/>
      <c r="T144" s="383"/>
      <c r="U144" s="10"/>
      <c r="V144" s="10"/>
      <c r="W144" s="38"/>
      <c r="X144" s="383"/>
      <c r="Y144" s="10"/>
      <c r="Z144" s="10"/>
      <c r="AA144" s="38"/>
      <c r="AB144" s="383"/>
      <c r="AC144" s="10"/>
      <c r="AD144" s="10"/>
      <c r="AE144" s="38"/>
      <c r="AF144" s="383"/>
      <c r="AG144" s="10"/>
      <c r="AH144" s="10"/>
      <c r="AI144" s="38"/>
      <c r="AJ144" s="383"/>
      <c r="AK144" s="10"/>
      <c r="AL144" s="10"/>
      <c r="AM144" s="10"/>
      <c r="AN144" s="383"/>
      <c r="AO144" s="10"/>
      <c r="AP144" s="10"/>
      <c r="AQ144" s="38"/>
      <c r="AR144" s="383"/>
      <c r="AS144" s="10"/>
      <c r="AT144" s="10"/>
      <c r="AU144" s="38"/>
      <c r="AV144" s="383"/>
      <c r="AW144" s="10"/>
      <c r="AX144" s="10"/>
      <c r="AY144" s="38"/>
      <c r="AZ144" s="383"/>
      <c r="BA144" s="10"/>
      <c r="BB144" s="10"/>
      <c r="BC144" s="38"/>
      <c r="BD144" s="383"/>
      <c r="BE144" s="10"/>
      <c r="BF144" s="10"/>
      <c r="BG144" s="38"/>
      <c r="BH144" s="383"/>
      <c r="BI144" s="10"/>
      <c r="BJ144" s="10"/>
      <c r="BK144" s="38"/>
      <c r="BL144" s="383"/>
      <c r="BM144" s="10"/>
      <c r="BN144" s="10"/>
      <c r="BO144" s="38"/>
      <c r="BP144" s="383"/>
      <c r="BQ144" s="10"/>
      <c r="BR144" s="10"/>
      <c r="BS144" s="38"/>
      <c r="BT144" s="383"/>
      <c r="BU144" s="10"/>
      <c r="BV144" s="10"/>
      <c r="BW144" s="38"/>
      <c r="BX144" s="383"/>
      <c r="BY144" s="10"/>
      <c r="BZ144" s="10"/>
      <c r="CA144" s="38"/>
      <c r="CB144" s="58">
        <v>42331</v>
      </c>
      <c r="CC144" s="59" t="s">
        <v>484</v>
      </c>
      <c r="CD144" s="58">
        <v>42331</v>
      </c>
    </row>
    <row r="145" spans="1:82" customFormat="1">
      <c r="A145" s="60" t="s">
        <v>485</v>
      </c>
      <c r="B145" s="61">
        <f t="shared" si="48"/>
        <v>1000</v>
      </c>
      <c r="C145" s="62">
        <f t="shared" si="49"/>
        <v>0</v>
      </c>
      <c r="D145" s="63">
        <f t="shared" si="47"/>
        <v>0</v>
      </c>
      <c r="E145" s="8">
        <f t="shared" si="50"/>
        <v>0</v>
      </c>
      <c r="F145" s="8">
        <f t="shared" si="51"/>
        <v>0</v>
      </c>
      <c r="G145" s="64">
        <f t="shared" si="52"/>
        <v>0</v>
      </c>
      <c r="H145" s="67">
        <f t="shared" si="56"/>
        <v>1000</v>
      </c>
      <c r="I145" s="8">
        <f t="shared" si="53"/>
        <v>0</v>
      </c>
      <c r="J145" s="8">
        <f t="shared" si="54"/>
        <v>0</v>
      </c>
      <c r="K145" s="8">
        <f t="shared" si="55"/>
        <v>0</v>
      </c>
      <c r="L145" s="341"/>
      <c r="M145" s="342"/>
      <c r="N145" s="342"/>
      <c r="O145" s="343"/>
      <c r="P145" s="383"/>
      <c r="Q145" s="10"/>
      <c r="R145" s="10">
        <v>1000</v>
      </c>
      <c r="S145" s="38"/>
      <c r="T145" s="383"/>
      <c r="U145" s="10"/>
      <c r="V145" s="10"/>
      <c r="W145" s="38"/>
      <c r="X145" s="383"/>
      <c r="Y145" s="10"/>
      <c r="Z145" s="10"/>
      <c r="AA145" s="38"/>
      <c r="AB145" s="383"/>
      <c r="AC145" s="10"/>
      <c r="AD145" s="10"/>
      <c r="AE145" s="38"/>
      <c r="AF145" s="383"/>
      <c r="AG145" s="10"/>
      <c r="AH145" s="10"/>
      <c r="AI145" s="38"/>
      <c r="AJ145" s="383"/>
      <c r="AK145" s="10"/>
      <c r="AL145" s="10"/>
      <c r="AM145" s="10"/>
      <c r="AN145" s="383"/>
      <c r="AO145" s="10"/>
      <c r="AP145" s="10"/>
      <c r="AQ145" s="38"/>
      <c r="AR145" s="383"/>
      <c r="AS145" s="10"/>
      <c r="AT145" s="10"/>
      <c r="AU145" s="38"/>
      <c r="AV145" s="383"/>
      <c r="AW145" s="10"/>
      <c r="AX145" s="10"/>
      <c r="AY145" s="38"/>
      <c r="AZ145" s="383"/>
      <c r="BA145" s="10"/>
      <c r="BB145" s="10"/>
      <c r="BC145" s="38"/>
      <c r="BD145" s="383"/>
      <c r="BE145" s="10"/>
      <c r="BF145" s="10"/>
      <c r="BG145" s="38"/>
      <c r="BH145" s="383"/>
      <c r="BI145" s="10"/>
      <c r="BJ145" s="10"/>
      <c r="BK145" s="38"/>
      <c r="BL145" s="383"/>
      <c r="BM145" s="10"/>
      <c r="BN145" s="10"/>
      <c r="BO145" s="38"/>
      <c r="BP145" s="383"/>
      <c r="BQ145" s="10"/>
      <c r="BR145" s="10"/>
      <c r="BS145" s="38"/>
      <c r="BT145" s="383"/>
      <c r="BU145" s="10"/>
      <c r="BV145" s="10"/>
      <c r="BW145" s="38"/>
      <c r="BX145" s="383"/>
      <c r="BY145" s="10"/>
      <c r="BZ145" s="10"/>
      <c r="CA145" s="38"/>
      <c r="CB145" s="58">
        <v>42532</v>
      </c>
      <c r="CC145" s="59" t="s">
        <v>486</v>
      </c>
      <c r="CD145" s="58">
        <v>42532</v>
      </c>
    </row>
    <row r="146" spans="1:82" customFormat="1">
      <c r="A146" s="60" t="s">
        <v>487</v>
      </c>
      <c r="B146" s="61">
        <f t="shared" si="48"/>
        <v>7907950</v>
      </c>
      <c r="C146" s="62">
        <f t="shared" si="49"/>
        <v>0</v>
      </c>
      <c r="D146" s="63">
        <f t="shared" si="47"/>
        <v>0</v>
      </c>
      <c r="E146" s="8">
        <f t="shared" si="50"/>
        <v>0</v>
      </c>
      <c r="F146" s="8">
        <f t="shared" si="51"/>
        <v>0</v>
      </c>
      <c r="G146" s="64">
        <f t="shared" si="52"/>
        <v>0</v>
      </c>
      <c r="H146" s="67">
        <f t="shared" si="56"/>
        <v>7907950</v>
      </c>
      <c r="I146" s="8">
        <f t="shared" si="53"/>
        <v>0</v>
      </c>
      <c r="J146" s="8">
        <f t="shared" si="54"/>
        <v>0</v>
      </c>
      <c r="K146" s="8">
        <f t="shared" si="55"/>
        <v>0</v>
      </c>
      <c r="L146" s="341"/>
      <c r="M146" s="342"/>
      <c r="N146" s="342"/>
      <c r="O146" s="343"/>
      <c r="P146" s="383"/>
      <c r="Q146" s="10"/>
      <c r="R146" s="10">
        <v>7907950</v>
      </c>
      <c r="S146" s="38"/>
      <c r="T146" s="383"/>
      <c r="U146" s="10"/>
      <c r="V146" s="10"/>
      <c r="W146" s="38"/>
      <c r="X146" s="383"/>
      <c r="Y146" s="10"/>
      <c r="Z146" s="10"/>
      <c r="AA146" s="38"/>
      <c r="AB146" s="383"/>
      <c r="AC146" s="10"/>
      <c r="AD146" s="10"/>
      <c r="AE146" s="38"/>
      <c r="AF146" s="383"/>
      <c r="AG146" s="10"/>
      <c r="AH146" s="10"/>
      <c r="AI146" s="38"/>
      <c r="AJ146" s="383"/>
      <c r="AK146" s="10"/>
      <c r="AL146" s="10"/>
      <c r="AM146" s="10"/>
      <c r="AN146" s="383"/>
      <c r="AO146" s="10"/>
      <c r="AP146" s="10"/>
      <c r="AQ146" s="38"/>
      <c r="AR146" s="383"/>
      <c r="AS146" s="10"/>
      <c r="AT146" s="10"/>
      <c r="AU146" s="38"/>
      <c r="AV146" s="383"/>
      <c r="AW146" s="10"/>
      <c r="AX146" s="10"/>
      <c r="AY146" s="38"/>
      <c r="AZ146" s="383"/>
      <c r="BA146" s="10"/>
      <c r="BB146" s="10"/>
      <c r="BC146" s="38"/>
      <c r="BD146" s="383"/>
      <c r="BE146" s="10"/>
      <c r="BF146" s="10"/>
      <c r="BG146" s="38"/>
      <c r="BH146" s="383"/>
      <c r="BI146" s="10"/>
      <c r="BJ146" s="10"/>
      <c r="BK146" s="38"/>
      <c r="BL146" s="383"/>
      <c r="BM146" s="10"/>
      <c r="BN146" s="10"/>
      <c r="BO146" s="38"/>
      <c r="BP146" s="383"/>
      <c r="BQ146" s="10"/>
      <c r="BR146" s="10"/>
      <c r="BS146" s="38"/>
      <c r="BT146" s="383"/>
      <c r="BU146" s="10"/>
      <c r="BV146" s="10"/>
      <c r="BW146" s="38"/>
      <c r="BX146" s="383"/>
      <c r="BY146" s="10"/>
      <c r="BZ146" s="10"/>
      <c r="CA146" s="38"/>
      <c r="CB146" s="58">
        <v>42949</v>
      </c>
      <c r="CC146" s="59" t="s">
        <v>488</v>
      </c>
      <c r="CD146" s="58">
        <v>42949</v>
      </c>
    </row>
    <row r="147" spans="1:82" customFormat="1">
      <c r="A147" s="60" t="s">
        <v>489</v>
      </c>
      <c r="B147" s="61">
        <f t="shared" si="48"/>
        <v>0</v>
      </c>
      <c r="C147" s="62">
        <f t="shared" si="49"/>
        <v>0</v>
      </c>
      <c r="D147" s="63">
        <f t="shared" si="47"/>
        <v>0</v>
      </c>
      <c r="E147" s="8">
        <f t="shared" si="50"/>
        <v>0</v>
      </c>
      <c r="F147" s="8">
        <f t="shared" si="51"/>
        <v>0</v>
      </c>
      <c r="G147" s="64">
        <f t="shared" si="52"/>
        <v>0</v>
      </c>
      <c r="H147" s="67">
        <f t="shared" si="56"/>
        <v>0</v>
      </c>
      <c r="I147" s="8">
        <f t="shared" si="53"/>
        <v>0</v>
      </c>
      <c r="J147" s="8">
        <f t="shared" si="54"/>
        <v>0</v>
      </c>
      <c r="K147" s="8">
        <f t="shared" si="55"/>
        <v>0</v>
      </c>
      <c r="L147" s="341"/>
      <c r="M147" s="342"/>
      <c r="N147" s="342"/>
      <c r="O147" s="343"/>
      <c r="P147" s="383"/>
      <c r="Q147" s="10"/>
      <c r="R147" s="10"/>
      <c r="S147" s="38"/>
      <c r="T147" s="383"/>
      <c r="U147" s="10"/>
      <c r="V147" s="10"/>
      <c r="W147" s="38"/>
      <c r="X147" s="383"/>
      <c r="Y147" s="10"/>
      <c r="Z147" s="10"/>
      <c r="AA147" s="38"/>
      <c r="AB147" s="383"/>
      <c r="AC147" s="10"/>
      <c r="AD147" s="10"/>
      <c r="AE147" s="38"/>
      <c r="AF147" s="383"/>
      <c r="AG147" s="10"/>
      <c r="AH147" s="10"/>
      <c r="AI147" s="38"/>
      <c r="AJ147" s="383"/>
      <c r="AK147" s="10"/>
      <c r="AL147" s="10"/>
      <c r="AM147" s="10"/>
      <c r="AN147" s="383"/>
      <c r="AO147" s="10"/>
      <c r="AP147" s="10"/>
      <c r="AQ147" s="38"/>
      <c r="AR147" s="383"/>
      <c r="AS147" s="10"/>
      <c r="AT147" s="10"/>
      <c r="AU147" s="38"/>
      <c r="AV147" s="383"/>
      <c r="AW147" s="10"/>
      <c r="AX147" s="10"/>
      <c r="AY147" s="38"/>
      <c r="AZ147" s="383"/>
      <c r="BA147" s="10"/>
      <c r="BB147" s="10"/>
      <c r="BC147" s="38"/>
      <c r="BD147" s="383"/>
      <c r="BE147" s="10"/>
      <c r="BF147" s="10"/>
      <c r="BG147" s="38"/>
      <c r="BH147" s="383"/>
      <c r="BI147" s="10"/>
      <c r="BJ147" s="10"/>
      <c r="BK147" s="38"/>
      <c r="BL147" s="383"/>
      <c r="BM147" s="10"/>
      <c r="BN147" s="10"/>
      <c r="BO147" s="38"/>
      <c r="BP147" s="383"/>
      <c r="BQ147" s="10"/>
      <c r="BR147" s="10"/>
      <c r="BS147" s="38"/>
      <c r="BT147" s="383"/>
      <c r="BU147" s="10"/>
      <c r="BV147" s="10"/>
      <c r="BW147" s="38"/>
      <c r="BX147" s="383"/>
      <c r="BY147" s="10"/>
      <c r="BZ147" s="10"/>
      <c r="CA147" s="38"/>
      <c r="CC147" s="59" t="s">
        <v>490</v>
      </c>
      <c r="CD147" s="58">
        <v>42305</v>
      </c>
    </row>
    <row r="148" spans="1:82" customFormat="1">
      <c r="A148" s="60" t="s">
        <v>491</v>
      </c>
      <c r="B148" s="61">
        <f t="shared" si="48"/>
        <v>0</v>
      </c>
      <c r="C148" s="62">
        <f t="shared" si="49"/>
        <v>0</v>
      </c>
      <c r="D148" s="63">
        <f t="shared" si="47"/>
        <v>0</v>
      </c>
      <c r="E148" s="8">
        <f t="shared" si="50"/>
        <v>0</v>
      </c>
      <c r="F148" s="8">
        <f t="shared" si="51"/>
        <v>0</v>
      </c>
      <c r="G148" s="64">
        <f t="shared" si="52"/>
        <v>0</v>
      </c>
      <c r="H148" s="67">
        <f t="shared" si="56"/>
        <v>0</v>
      </c>
      <c r="I148" s="8">
        <f t="shared" si="53"/>
        <v>0</v>
      </c>
      <c r="J148" s="8">
        <f t="shared" si="54"/>
        <v>0</v>
      </c>
      <c r="K148" s="8">
        <f t="shared" si="55"/>
        <v>0</v>
      </c>
      <c r="L148" s="341"/>
      <c r="M148" s="342"/>
      <c r="N148" s="342"/>
      <c r="O148" s="343"/>
      <c r="P148" s="383"/>
      <c r="Q148" s="10"/>
      <c r="R148" s="10"/>
      <c r="S148" s="38"/>
      <c r="T148" s="383"/>
      <c r="U148" s="10"/>
      <c r="V148" s="10"/>
      <c r="W148" s="38"/>
      <c r="X148" s="383"/>
      <c r="Y148" s="10"/>
      <c r="Z148" s="10"/>
      <c r="AA148" s="38"/>
      <c r="AB148" s="383"/>
      <c r="AC148" s="10"/>
      <c r="AD148" s="10"/>
      <c r="AE148" s="38"/>
      <c r="AF148" s="383"/>
      <c r="AG148" s="10"/>
      <c r="AH148" s="10"/>
      <c r="AI148" s="38"/>
      <c r="AJ148" s="383"/>
      <c r="AK148" s="10"/>
      <c r="AL148" s="10"/>
      <c r="AM148" s="10"/>
      <c r="AN148" s="383"/>
      <c r="AO148" s="10"/>
      <c r="AP148" s="10"/>
      <c r="AQ148" s="38"/>
      <c r="AR148" s="383"/>
      <c r="AS148" s="10"/>
      <c r="AT148" s="10"/>
      <c r="AU148" s="38"/>
      <c r="AV148" s="383"/>
      <c r="AW148" s="10"/>
      <c r="AX148" s="10"/>
      <c r="AY148" s="38"/>
      <c r="AZ148" s="383"/>
      <c r="BA148" s="10"/>
      <c r="BB148" s="10"/>
      <c r="BC148" s="38"/>
      <c r="BD148" s="383"/>
      <c r="BE148" s="10"/>
      <c r="BF148" s="10"/>
      <c r="BG148" s="38"/>
      <c r="BH148" s="383"/>
      <c r="BI148" s="10"/>
      <c r="BJ148" s="10"/>
      <c r="BK148" s="38"/>
      <c r="BL148" s="383"/>
      <c r="BM148" s="10"/>
      <c r="BN148" s="10"/>
      <c r="BO148" s="38"/>
      <c r="BP148" s="383"/>
      <c r="BQ148" s="10"/>
      <c r="BR148" s="10"/>
      <c r="BS148" s="38"/>
      <c r="BT148" s="383"/>
      <c r="BU148" s="10"/>
      <c r="BV148" s="10"/>
      <c r="BW148" s="38"/>
      <c r="BX148" s="383"/>
      <c r="BY148" s="10"/>
      <c r="BZ148" s="10"/>
      <c r="CA148" s="38"/>
      <c r="CB148" s="58">
        <v>42634</v>
      </c>
      <c r="CC148" s="59" t="s">
        <v>492</v>
      </c>
      <c r="CD148" s="58">
        <v>42634</v>
      </c>
    </row>
    <row r="149" spans="1:82" customFormat="1">
      <c r="A149" s="60" t="s">
        <v>493</v>
      </c>
      <c r="B149" s="61">
        <f t="shared" si="48"/>
        <v>0</v>
      </c>
      <c r="C149" s="62">
        <f t="shared" si="49"/>
        <v>0</v>
      </c>
      <c r="D149" s="63">
        <f t="shared" si="47"/>
        <v>0</v>
      </c>
      <c r="E149" s="8">
        <f t="shared" si="50"/>
        <v>0</v>
      </c>
      <c r="F149" s="8">
        <f t="shared" si="51"/>
        <v>0</v>
      </c>
      <c r="G149" s="64">
        <f t="shared" si="52"/>
        <v>0</v>
      </c>
      <c r="H149" s="67">
        <f t="shared" si="56"/>
        <v>0</v>
      </c>
      <c r="I149" s="8">
        <f t="shared" si="53"/>
        <v>0</v>
      </c>
      <c r="J149" s="8">
        <f t="shared" si="54"/>
        <v>0</v>
      </c>
      <c r="K149" s="8">
        <f t="shared" si="55"/>
        <v>0</v>
      </c>
      <c r="L149" s="341"/>
      <c r="M149" s="342"/>
      <c r="N149" s="342"/>
      <c r="O149" s="343"/>
      <c r="P149" s="383"/>
      <c r="Q149" s="10"/>
      <c r="R149" s="10"/>
      <c r="S149" s="38"/>
      <c r="T149" s="383"/>
      <c r="U149" s="10"/>
      <c r="V149" s="10"/>
      <c r="W149" s="38"/>
      <c r="X149" s="383"/>
      <c r="Y149" s="10"/>
      <c r="Z149" s="10"/>
      <c r="AA149" s="38"/>
      <c r="AB149" s="383"/>
      <c r="AC149" s="10"/>
      <c r="AD149" s="10"/>
      <c r="AE149" s="38"/>
      <c r="AF149" s="383"/>
      <c r="AG149" s="10"/>
      <c r="AH149" s="10"/>
      <c r="AI149" s="38"/>
      <c r="AJ149" s="383"/>
      <c r="AK149" s="10"/>
      <c r="AL149" s="10"/>
      <c r="AM149" s="10"/>
      <c r="AN149" s="383"/>
      <c r="AO149" s="10"/>
      <c r="AP149" s="10"/>
      <c r="AQ149" s="38"/>
      <c r="AR149" s="383"/>
      <c r="AS149" s="10"/>
      <c r="AT149" s="10"/>
      <c r="AU149" s="38"/>
      <c r="AV149" s="383"/>
      <c r="AW149" s="10"/>
      <c r="AX149" s="10"/>
      <c r="AY149" s="38"/>
      <c r="AZ149" s="383"/>
      <c r="BA149" s="10"/>
      <c r="BB149" s="10"/>
      <c r="BC149" s="38"/>
      <c r="BD149" s="383"/>
      <c r="BE149" s="10"/>
      <c r="BF149" s="10"/>
      <c r="BG149" s="38"/>
      <c r="BH149" s="383"/>
      <c r="BI149" s="10"/>
      <c r="BJ149" s="10"/>
      <c r="BK149" s="38"/>
      <c r="BL149" s="383"/>
      <c r="BM149" s="10"/>
      <c r="BN149" s="10"/>
      <c r="BO149" s="38"/>
      <c r="BP149" s="383"/>
      <c r="BQ149" s="10"/>
      <c r="BR149" s="10"/>
      <c r="BS149" s="38"/>
      <c r="BT149" s="383"/>
      <c r="BU149" s="10"/>
      <c r="BV149" s="10"/>
      <c r="BW149" s="38"/>
      <c r="BX149" s="383"/>
      <c r="BY149" s="10"/>
      <c r="BZ149" s="10"/>
      <c r="CA149" s="38"/>
      <c r="CB149" s="58">
        <v>43014</v>
      </c>
      <c r="CC149" s="59" t="s">
        <v>494</v>
      </c>
      <c r="CD149" s="58">
        <v>43014</v>
      </c>
    </row>
    <row r="150" spans="1:82" customFormat="1">
      <c r="A150" s="60" t="s">
        <v>495</v>
      </c>
      <c r="B150" s="61">
        <f t="shared" si="48"/>
        <v>0</v>
      </c>
      <c r="C150" s="62">
        <f t="shared" si="49"/>
        <v>0</v>
      </c>
      <c r="D150" s="63">
        <f t="shared" si="47"/>
        <v>0</v>
      </c>
      <c r="E150" s="8">
        <f t="shared" si="50"/>
        <v>0</v>
      </c>
      <c r="F150" s="8">
        <f t="shared" si="51"/>
        <v>0</v>
      </c>
      <c r="G150" s="64">
        <f t="shared" si="52"/>
        <v>0</v>
      </c>
      <c r="H150" s="67">
        <f t="shared" si="56"/>
        <v>0</v>
      </c>
      <c r="I150" s="8">
        <f t="shared" si="53"/>
        <v>0</v>
      </c>
      <c r="J150" s="8">
        <f t="shared" si="54"/>
        <v>0</v>
      </c>
      <c r="K150" s="8">
        <f t="shared" si="55"/>
        <v>0</v>
      </c>
      <c r="L150" s="341"/>
      <c r="M150" s="342"/>
      <c r="N150" s="342"/>
      <c r="O150" s="343"/>
      <c r="P150" s="383"/>
      <c r="Q150" s="10"/>
      <c r="R150" s="10"/>
      <c r="S150" s="38"/>
      <c r="T150" s="383"/>
      <c r="U150" s="10"/>
      <c r="V150" s="10"/>
      <c r="W150" s="38"/>
      <c r="X150" s="383"/>
      <c r="Y150" s="10"/>
      <c r="Z150" s="10"/>
      <c r="AA150" s="38"/>
      <c r="AB150" s="383"/>
      <c r="AC150" s="10"/>
      <c r="AD150" s="10"/>
      <c r="AE150" s="38"/>
      <c r="AF150" s="383"/>
      <c r="AG150" s="10"/>
      <c r="AH150" s="10"/>
      <c r="AI150" s="38"/>
      <c r="AJ150" s="383"/>
      <c r="AK150" s="10"/>
      <c r="AL150" s="10"/>
      <c r="AM150" s="10"/>
      <c r="AN150" s="383"/>
      <c r="AO150" s="10"/>
      <c r="AP150" s="10"/>
      <c r="AQ150" s="38"/>
      <c r="AR150" s="383"/>
      <c r="AS150" s="10"/>
      <c r="AT150" s="10"/>
      <c r="AU150" s="38"/>
      <c r="AV150" s="383"/>
      <c r="AW150" s="10"/>
      <c r="AX150" s="10"/>
      <c r="AY150" s="38"/>
      <c r="AZ150" s="383"/>
      <c r="BA150" s="10"/>
      <c r="BB150" s="10"/>
      <c r="BC150" s="38"/>
      <c r="BD150" s="383"/>
      <c r="BE150" s="10"/>
      <c r="BF150" s="10"/>
      <c r="BG150" s="38"/>
      <c r="BH150" s="383"/>
      <c r="BI150" s="10"/>
      <c r="BJ150" s="10"/>
      <c r="BK150" s="38"/>
      <c r="BL150" s="383"/>
      <c r="BM150" s="10"/>
      <c r="BN150" s="10"/>
      <c r="BO150" s="38"/>
      <c r="BP150" s="383"/>
      <c r="BQ150" s="10"/>
      <c r="BR150" s="10"/>
      <c r="BS150" s="38"/>
      <c r="BT150" s="383"/>
      <c r="BU150" s="10"/>
      <c r="BV150" s="10"/>
      <c r="BW150" s="38"/>
      <c r="BX150" s="383"/>
      <c r="BY150" s="10"/>
      <c r="BZ150" s="10"/>
      <c r="CA150" s="38"/>
      <c r="CC150" s="59" t="s">
        <v>496</v>
      </c>
      <c r="CD150" s="58">
        <v>42816</v>
      </c>
    </row>
    <row r="151" spans="1:82" customFormat="1">
      <c r="A151" s="60" t="s">
        <v>497</v>
      </c>
      <c r="B151" s="118">
        <f t="shared" si="48"/>
        <v>2522870</v>
      </c>
      <c r="C151" s="62">
        <f t="shared" si="49"/>
        <v>0</v>
      </c>
      <c r="D151" s="63">
        <f t="shared" si="47"/>
        <v>0</v>
      </c>
      <c r="E151" s="8">
        <f t="shared" si="50"/>
        <v>0</v>
      </c>
      <c r="F151" s="8">
        <f t="shared" si="51"/>
        <v>0</v>
      </c>
      <c r="G151" s="64">
        <f t="shared" si="52"/>
        <v>0</v>
      </c>
      <c r="H151" s="67">
        <f t="shared" si="56"/>
        <v>2522870</v>
      </c>
      <c r="I151" s="8">
        <f t="shared" si="53"/>
        <v>0</v>
      </c>
      <c r="J151" s="8">
        <f t="shared" si="54"/>
        <v>0</v>
      </c>
      <c r="K151" s="8">
        <f t="shared" si="55"/>
        <v>0</v>
      </c>
      <c r="L151" s="341"/>
      <c r="M151" s="342"/>
      <c r="N151" s="342"/>
      <c r="O151" s="343"/>
      <c r="P151" s="383"/>
      <c r="Q151" s="10"/>
      <c r="R151" s="10">
        <v>2522870</v>
      </c>
      <c r="S151" s="38"/>
      <c r="T151" s="383"/>
      <c r="U151" s="10"/>
      <c r="V151" s="10"/>
      <c r="W151" s="38"/>
      <c r="X151" s="383"/>
      <c r="Y151" s="10"/>
      <c r="Z151" s="10"/>
      <c r="AA151" s="38"/>
      <c r="AB151" s="383"/>
      <c r="AC151" s="10"/>
      <c r="AD151" s="10"/>
      <c r="AE151" s="38"/>
      <c r="AF151" s="383"/>
      <c r="AG151" s="10"/>
      <c r="AH151" s="10"/>
      <c r="AI151" s="38"/>
      <c r="AJ151" s="383"/>
      <c r="AK151" s="10"/>
      <c r="AL151" s="10"/>
      <c r="AM151" s="10"/>
      <c r="AN151" s="383"/>
      <c r="AO151" s="10"/>
      <c r="AP151" s="10"/>
      <c r="AQ151" s="38"/>
      <c r="AR151" s="383"/>
      <c r="AS151" s="10"/>
      <c r="AT151" s="10"/>
      <c r="AU151" s="38"/>
      <c r="AV151" s="383"/>
      <c r="AW151" s="10"/>
      <c r="AX151" s="10"/>
      <c r="AY151" s="38"/>
      <c r="AZ151" s="383"/>
      <c r="BA151" s="10"/>
      <c r="BB151" s="10"/>
      <c r="BC151" s="38"/>
      <c r="BD151" s="383"/>
      <c r="BE151" s="10"/>
      <c r="BF151" s="10"/>
      <c r="BG151" s="38"/>
      <c r="BH151" s="383"/>
      <c r="BI151" s="10"/>
      <c r="BJ151" s="10"/>
      <c r="BK151" s="38"/>
      <c r="BL151" s="383"/>
      <c r="BM151" s="10"/>
      <c r="BN151" s="10"/>
      <c r="BO151" s="38"/>
      <c r="BP151" s="383"/>
      <c r="BQ151" s="10"/>
      <c r="BR151" s="10"/>
      <c r="BS151" s="38"/>
      <c r="BT151" s="383"/>
      <c r="BU151" s="10"/>
      <c r="BV151" s="10"/>
      <c r="BW151" s="38"/>
      <c r="BX151" s="383"/>
      <c r="BY151" s="10"/>
      <c r="BZ151" s="10"/>
      <c r="CA151" s="38"/>
      <c r="CB151" s="58">
        <v>42634</v>
      </c>
      <c r="CC151" s="59" t="s">
        <v>498</v>
      </c>
      <c r="CD151" s="58">
        <v>42634</v>
      </c>
    </row>
    <row r="152" spans="1:82" customFormat="1">
      <c r="A152" s="60" t="s">
        <v>499</v>
      </c>
      <c r="B152" s="118">
        <f t="shared" si="48"/>
        <v>0</v>
      </c>
      <c r="C152" s="62">
        <f t="shared" si="49"/>
        <v>0</v>
      </c>
      <c r="D152" s="63">
        <f t="shared" si="47"/>
        <v>0</v>
      </c>
      <c r="E152" s="8">
        <f t="shared" si="50"/>
        <v>0</v>
      </c>
      <c r="F152" s="8">
        <f t="shared" si="51"/>
        <v>0</v>
      </c>
      <c r="G152" s="64">
        <f t="shared" si="52"/>
        <v>0</v>
      </c>
      <c r="H152" s="67">
        <f t="shared" si="56"/>
        <v>0</v>
      </c>
      <c r="I152" s="8">
        <f t="shared" si="53"/>
        <v>0</v>
      </c>
      <c r="J152" s="8">
        <f t="shared" si="54"/>
        <v>0</v>
      </c>
      <c r="K152" s="8">
        <f t="shared" si="55"/>
        <v>0</v>
      </c>
      <c r="L152" s="341"/>
      <c r="M152" s="342"/>
      <c r="N152" s="342"/>
      <c r="O152" s="343"/>
      <c r="P152" s="383"/>
      <c r="Q152" s="10"/>
      <c r="R152" s="10"/>
      <c r="S152" s="38"/>
      <c r="T152" s="383"/>
      <c r="U152" s="10"/>
      <c r="V152" s="10"/>
      <c r="W152" s="38"/>
      <c r="X152" s="383"/>
      <c r="Y152" s="10"/>
      <c r="Z152" s="10"/>
      <c r="AA152" s="38"/>
      <c r="AB152" s="383"/>
      <c r="AC152" s="10"/>
      <c r="AD152" s="10"/>
      <c r="AE152" s="38"/>
      <c r="AF152" s="383"/>
      <c r="AG152" s="10"/>
      <c r="AH152" s="10"/>
      <c r="AI152" s="38"/>
      <c r="AJ152" s="383"/>
      <c r="AK152" s="10"/>
      <c r="AL152" s="10"/>
      <c r="AM152" s="10"/>
      <c r="AN152" s="383"/>
      <c r="AO152" s="10"/>
      <c r="AP152" s="10"/>
      <c r="AQ152" s="38"/>
      <c r="AR152" s="383"/>
      <c r="AS152" s="10"/>
      <c r="AT152" s="10"/>
      <c r="AU152" s="38"/>
      <c r="AV152" s="383"/>
      <c r="AW152" s="10"/>
      <c r="AX152" s="10"/>
      <c r="AY152" s="38"/>
      <c r="AZ152" s="383"/>
      <c r="BA152" s="10"/>
      <c r="BB152" s="10"/>
      <c r="BC152" s="38"/>
      <c r="BD152" s="383"/>
      <c r="BE152" s="10"/>
      <c r="BF152" s="10"/>
      <c r="BG152" s="38"/>
      <c r="BH152" s="383"/>
      <c r="BI152" s="10"/>
      <c r="BJ152" s="10"/>
      <c r="BK152" s="38"/>
      <c r="BL152" s="383"/>
      <c r="BM152" s="10"/>
      <c r="BN152" s="10"/>
      <c r="BO152" s="38"/>
      <c r="BP152" s="383"/>
      <c r="BQ152" s="10"/>
      <c r="BR152" s="10"/>
      <c r="BS152" s="38"/>
      <c r="BT152" s="383"/>
      <c r="BU152" s="10"/>
      <c r="BV152" s="10"/>
      <c r="BW152" s="38"/>
      <c r="BX152" s="383"/>
      <c r="BY152" s="10"/>
      <c r="BZ152" s="10"/>
      <c r="CA152" s="38"/>
      <c r="CB152" s="58">
        <v>42963</v>
      </c>
      <c r="CC152" s="59" t="s">
        <v>500</v>
      </c>
      <c r="CD152" s="58">
        <v>42963</v>
      </c>
    </row>
    <row r="153" spans="1:82" customFormat="1">
      <c r="A153" s="60" t="s">
        <v>501</v>
      </c>
      <c r="B153" s="118">
        <f t="shared" si="48"/>
        <v>0</v>
      </c>
      <c r="C153" s="62">
        <f t="shared" si="49"/>
        <v>0</v>
      </c>
      <c r="D153" s="63">
        <f t="shared" si="47"/>
        <v>0</v>
      </c>
      <c r="E153" s="8">
        <f t="shared" si="50"/>
        <v>0</v>
      </c>
      <c r="F153" s="8">
        <f t="shared" si="51"/>
        <v>0</v>
      </c>
      <c r="G153" s="64">
        <f t="shared" si="52"/>
        <v>0</v>
      </c>
      <c r="H153" s="67">
        <f t="shared" si="56"/>
        <v>0</v>
      </c>
      <c r="I153" s="8">
        <f t="shared" si="53"/>
        <v>0</v>
      </c>
      <c r="J153" s="8">
        <f t="shared" si="54"/>
        <v>0</v>
      </c>
      <c r="K153" s="8">
        <f t="shared" si="55"/>
        <v>0</v>
      </c>
      <c r="L153" s="341"/>
      <c r="M153" s="342"/>
      <c r="N153" s="342"/>
      <c r="O153" s="343"/>
      <c r="P153" s="383"/>
      <c r="Q153" s="10"/>
      <c r="R153" s="10"/>
      <c r="S153" s="38"/>
      <c r="T153" s="383"/>
      <c r="U153" s="10"/>
      <c r="V153" s="10"/>
      <c r="W153" s="38"/>
      <c r="X153" s="383"/>
      <c r="Y153" s="10"/>
      <c r="Z153" s="10"/>
      <c r="AA153" s="38"/>
      <c r="AB153" s="383"/>
      <c r="AC153" s="10"/>
      <c r="AD153" s="10"/>
      <c r="AE153" s="38"/>
      <c r="AF153" s="383"/>
      <c r="AG153" s="10"/>
      <c r="AH153" s="10"/>
      <c r="AI153" s="38"/>
      <c r="AJ153" s="383"/>
      <c r="AK153" s="10"/>
      <c r="AL153" s="10"/>
      <c r="AM153" s="10"/>
      <c r="AN153" s="383"/>
      <c r="AO153" s="10"/>
      <c r="AP153" s="10"/>
      <c r="AQ153" s="38"/>
      <c r="AR153" s="383"/>
      <c r="AS153" s="10"/>
      <c r="AT153" s="10"/>
      <c r="AU153" s="38"/>
      <c r="AV153" s="383"/>
      <c r="AW153" s="10"/>
      <c r="AX153" s="10"/>
      <c r="AY153" s="38"/>
      <c r="AZ153" s="383"/>
      <c r="BA153" s="10"/>
      <c r="BB153" s="10"/>
      <c r="BC153" s="38"/>
      <c r="BD153" s="383"/>
      <c r="BE153" s="10"/>
      <c r="BF153" s="10"/>
      <c r="BG153" s="38"/>
      <c r="BH153" s="383"/>
      <c r="BI153" s="10"/>
      <c r="BJ153" s="10"/>
      <c r="BK153" s="38"/>
      <c r="BL153" s="383"/>
      <c r="BM153" s="10"/>
      <c r="BN153" s="10"/>
      <c r="BO153" s="38"/>
      <c r="BP153" s="383"/>
      <c r="BQ153" s="10"/>
      <c r="BR153" s="10"/>
      <c r="BS153" s="38"/>
      <c r="BT153" s="383"/>
      <c r="BU153" s="10"/>
      <c r="BV153" s="10"/>
      <c r="BW153" s="38"/>
      <c r="BX153" s="383"/>
      <c r="BY153" s="10"/>
      <c r="BZ153" s="10"/>
      <c r="CA153" s="38"/>
      <c r="CB153" s="68">
        <v>42248</v>
      </c>
      <c r="CC153" s="59" t="s">
        <v>502</v>
      </c>
      <c r="CD153" s="58">
        <v>42914</v>
      </c>
    </row>
    <row r="154" spans="1:82" customFormat="1">
      <c r="A154" s="60" t="s">
        <v>503</v>
      </c>
      <c r="B154" s="118">
        <f t="shared" si="48"/>
        <v>0</v>
      </c>
      <c r="C154" s="62">
        <f t="shared" si="49"/>
        <v>0</v>
      </c>
      <c r="D154" s="63">
        <f t="shared" si="47"/>
        <v>0</v>
      </c>
      <c r="E154" s="8">
        <f t="shared" si="50"/>
        <v>0</v>
      </c>
      <c r="F154" s="8">
        <f t="shared" si="51"/>
        <v>0</v>
      </c>
      <c r="G154" s="64">
        <f t="shared" si="52"/>
        <v>0</v>
      </c>
      <c r="H154" s="67">
        <f t="shared" si="56"/>
        <v>0</v>
      </c>
      <c r="I154" s="8">
        <f t="shared" si="53"/>
        <v>0</v>
      </c>
      <c r="J154" s="8">
        <f t="shared" si="54"/>
        <v>0</v>
      </c>
      <c r="K154" s="8">
        <f t="shared" si="55"/>
        <v>0</v>
      </c>
      <c r="L154" s="341"/>
      <c r="M154" s="342"/>
      <c r="N154" s="342"/>
      <c r="O154" s="343"/>
      <c r="P154" s="383"/>
      <c r="Q154" s="10"/>
      <c r="R154" s="10"/>
      <c r="S154" s="38"/>
      <c r="T154" s="383"/>
      <c r="U154" s="10"/>
      <c r="V154" s="10"/>
      <c r="W154" s="38"/>
      <c r="X154" s="383"/>
      <c r="Y154" s="10"/>
      <c r="Z154" s="10"/>
      <c r="AA154" s="38"/>
      <c r="AB154" s="383"/>
      <c r="AC154" s="10"/>
      <c r="AD154" s="10"/>
      <c r="AE154" s="38"/>
      <c r="AF154" s="383"/>
      <c r="AG154" s="10"/>
      <c r="AH154" s="10"/>
      <c r="AI154" s="38"/>
      <c r="AJ154" s="383"/>
      <c r="AK154" s="10"/>
      <c r="AL154" s="10"/>
      <c r="AM154" s="10"/>
      <c r="AN154" s="383"/>
      <c r="AO154" s="10"/>
      <c r="AP154" s="10"/>
      <c r="AQ154" s="38"/>
      <c r="AR154" s="383"/>
      <c r="AS154" s="10"/>
      <c r="AT154" s="10"/>
      <c r="AU154" s="38"/>
      <c r="AV154" s="383"/>
      <c r="AW154" s="10"/>
      <c r="AX154" s="10"/>
      <c r="AY154" s="38"/>
      <c r="AZ154" s="383"/>
      <c r="BA154" s="10"/>
      <c r="BB154" s="10"/>
      <c r="BC154" s="38"/>
      <c r="BD154" s="383"/>
      <c r="BE154" s="10"/>
      <c r="BF154" s="10"/>
      <c r="BG154" s="38"/>
      <c r="BH154" s="383"/>
      <c r="BI154" s="10"/>
      <c r="BJ154" s="10"/>
      <c r="BK154" s="38"/>
      <c r="BL154" s="383"/>
      <c r="BM154" s="10"/>
      <c r="BN154" s="10"/>
      <c r="BO154" s="38"/>
      <c r="BP154" s="383"/>
      <c r="BQ154" s="10"/>
      <c r="BR154" s="10"/>
      <c r="BS154" s="38"/>
      <c r="BT154" s="383"/>
      <c r="BU154" s="10"/>
      <c r="BV154" s="10"/>
      <c r="BW154" s="38"/>
      <c r="BX154" s="383"/>
      <c r="BY154" s="10"/>
      <c r="BZ154" s="10"/>
      <c r="CA154" s="38"/>
      <c r="CB154" s="58">
        <v>42342</v>
      </c>
      <c r="CC154" s="59" t="s">
        <v>504</v>
      </c>
      <c r="CD154" s="58">
        <v>42634</v>
      </c>
    </row>
    <row r="155" spans="1:82" customFormat="1">
      <c r="A155" s="60" t="s">
        <v>505</v>
      </c>
      <c r="B155" s="118">
        <f t="shared" si="48"/>
        <v>0</v>
      </c>
      <c r="C155" s="62">
        <f t="shared" si="49"/>
        <v>0</v>
      </c>
      <c r="D155" s="63">
        <f t="shared" si="47"/>
        <v>0</v>
      </c>
      <c r="E155" s="8">
        <f t="shared" si="50"/>
        <v>0</v>
      </c>
      <c r="F155" s="8">
        <f t="shared" si="51"/>
        <v>0</v>
      </c>
      <c r="G155" s="64">
        <f t="shared" si="52"/>
        <v>0</v>
      </c>
      <c r="H155" s="67">
        <f t="shared" si="56"/>
        <v>0</v>
      </c>
      <c r="I155" s="8">
        <f t="shared" si="53"/>
        <v>0</v>
      </c>
      <c r="J155" s="8">
        <f t="shared" si="54"/>
        <v>0</v>
      </c>
      <c r="K155" s="8">
        <f t="shared" si="55"/>
        <v>0</v>
      </c>
      <c r="L155" s="341"/>
      <c r="M155" s="342"/>
      <c r="N155" s="342"/>
      <c r="O155" s="343"/>
      <c r="P155" s="383"/>
      <c r="Q155" s="10"/>
      <c r="R155" s="10"/>
      <c r="S155" s="38"/>
      <c r="T155" s="383"/>
      <c r="U155" s="10"/>
      <c r="V155" s="10"/>
      <c r="W155" s="38"/>
      <c r="X155" s="383"/>
      <c r="Y155" s="10"/>
      <c r="Z155" s="10"/>
      <c r="AA155" s="38"/>
      <c r="AB155" s="383"/>
      <c r="AC155" s="10"/>
      <c r="AD155" s="10"/>
      <c r="AE155" s="38"/>
      <c r="AF155" s="383"/>
      <c r="AG155" s="10"/>
      <c r="AH155" s="10"/>
      <c r="AI155" s="38"/>
      <c r="AJ155" s="383"/>
      <c r="AK155" s="10"/>
      <c r="AL155" s="10"/>
      <c r="AM155" s="10"/>
      <c r="AN155" s="383"/>
      <c r="AO155" s="10"/>
      <c r="AP155" s="10"/>
      <c r="AQ155" s="38"/>
      <c r="AR155" s="383"/>
      <c r="AS155" s="10"/>
      <c r="AT155" s="10"/>
      <c r="AU155" s="38"/>
      <c r="AV155" s="383"/>
      <c r="AW155" s="10"/>
      <c r="AX155" s="10"/>
      <c r="AY155" s="38"/>
      <c r="AZ155" s="383"/>
      <c r="BA155" s="10"/>
      <c r="BB155" s="10"/>
      <c r="BC155" s="38"/>
      <c r="BD155" s="383"/>
      <c r="BE155" s="10"/>
      <c r="BF155" s="10"/>
      <c r="BG155" s="38"/>
      <c r="BH155" s="383"/>
      <c r="BI155" s="10"/>
      <c r="BJ155" s="10"/>
      <c r="BK155" s="38"/>
      <c r="BL155" s="383"/>
      <c r="BM155" s="10"/>
      <c r="BN155" s="10"/>
      <c r="BO155" s="38"/>
      <c r="BP155" s="383"/>
      <c r="BQ155" s="10"/>
      <c r="BR155" s="10"/>
      <c r="BS155" s="38"/>
      <c r="BT155" s="383"/>
      <c r="BU155" s="10"/>
      <c r="BV155" s="10"/>
      <c r="BW155" s="38"/>
      <c r="BX155" s="383"/>
      <c r="BY155" s="10"/>
      <c r="BZ155" s="10"/>
      <c r="CA155" s="38"/>
      <c r="CB155" s="58">
        <v>42298</v>
      </c>
      <c r="CC155" s="59" t="s">
        <v>506</v>
      </c>
      <c r="CD155" s="58">
        <v>42298</v>
      </c>
    </row>
    <row r="156" spans="1:82" customFormat="1">
      <c r="A156" s="60" t="s">
        <v>507</v>
      </c>
      <c r="B156" s="118">
        <f t="shared" si="48"/>
        <v>0</v>
      </c>
      <c r="C156" s="62">
        <f t="shared" si="49"/>
        <v>0</v>
      </c>
      <c r="D156" s="63">
        <f t="shared" si="47"/>
        <v>0</v>
      </c>
      <c r="E156" s="8">
        <f t="shared" si="50"/>
        <v>0</v>
      </c>
      <c r="F156" s="8">
        <f t="shared" si="51"/>
        <v>0</v>
      </c>
      <c r="G156" s="64">
        <f t="shared" si="52"/>
        <v>0</v>
      </c>
      <c r="H156" s="67">
        <f t="shared" si="56"/>
        <v>0</v>
      </c>
      <c r="I156" s="8">
        <f t="shared" si="53"/>
        <v>0</v>
      </c>
      <c r="J156" s="8">
        <f t="shared" si="54"/>
        <v>0</v>
      </c>
      <c r="K156" s="8">
        <f t="shared" si="55"/>
        <v>0</v>
      </c>
      <c r="L156" s="341"/>
      <c r="M156" s="342"/>
      <c r="N156" s="342"/>
      <c r="O156" s="343"/>
      <c r="P156" s="383"/>
      <c r="Q156" s="10"/>
      <c r="R156" s="10"/>
      <c r="S156" s="38"/>
      <c r="T156" s="383"/>
      <c r="U156" s="10"/>
      <c r="V156" s="10"/>
      <c r="W156" s="38"/>
      <c r="X156" s="383"/>
      <c r="Y156" s="10"/>
      <c r="Z156" s="10"/>
      <c r="AA156" s="38"/>
      <c r="AB156" s="383"/>
      <c r="AC156" s="10"/>
      <c r="AD156" s="10"/>
      <c r="AE156" s="38"/>
      <c r="AF156" s="383"/>
      <c r="AG156" s="10"/>
      <c r="AH156" s="10"/>
      <c r="AI156" s="38"/>
      <c r="AJ156" s="383"/>
      <c r="AK156" s="10"/>
      <c r="AL156" s="10"/>
      <c r="AM156" s="10"/>
      <c r="AN156" s="383"/>
      <c r="AO156" s="10"/>
      <c r="AP156" s="10"/>
      <c r="AQ156" s="38"/>
      <c r="AR156" s="383"/>
      <c r="AS156" s="10"/>
      <c r="AT156" s="10"/>
      <c r="AU156" s="38"/>
      <c r="AV156" s="383"/>
      <c r="AW156" s="10"/>
      <c r="AX156" s="10"/>
      <c r="AY156" s="38"/>
      <c r="AZ156" s="383"/>
      <c r="BA156" s="10"/>
      <c r="BB156" s="10"/>
      <c r="BC156" s="38"/>
      <c r="BD156" s="383"/>
      <c r="BE156" s="10"/>
      <c r="BF156" s="10"/>
      <c r="BG156" s="38"/>
      <c r="BH156" s="383"/>
      <c r="BI156" s="10"/>
      <c r="BJ156" s="10"/>
      <c r="BK156" s="38"/>
      <c r="BL156" s="383"/>
      <c r="BM156" s="10"/>
      <c r="BN156" s="10"/>
      <c r="BO156" s="38"/>
      <c r="BP156" s="383"/>
      <c r="BQ156" s="10"/>
      <c r="BR156" s="10"/>
      <c r="BS156" s="38"/>
      <c r="BT156" s="383"/>
      <c r="BU156" s="10"/>
      <c r="BV156" s="10"/>
      <c r="BW156" s="38"/>
      <c r="BX156" s="383"/>
      <c r="BY156" s="10"/>
      <c r="BZ156" s="10"/>
      <c r="CA156" s="38"/>
      <c r="CB156" s="68">
        <v>42217</v>
      </c>
      <c r="CC156" s="59" t="s">
        <v>508</v>
      </c>
      <c r="CD156" s="58">
        <v>42776</v>
      </c>
    </row>
    <row r="157" spans="1:82" customFormat="1">
      <c r="A157" s="60" t="s">
        <v>509</v>
      </c>
      <c r="B157" s="118">
        <f t="shared" si="48"/>
        <v>0</v>
      </c>
      <c r="C157" s="62">
        <f t="shared" si="49"/>
        <v>0</v>
      </c>
      <c r="D157" s="63">
        <f t="shared" si="47"/>
        <v>0</v>
      </c>
      <c r="E157" s="8">
        <f t="shared" si="50"/>
        <v>0</v>
      </c>
      <c r="F157" s="8">
        <f t="shared" si="51"/>
        <v>0</v>
      </c>
      <c r="G157" s="64">
        <f t="shared" si="52"/>
        <v>0</v>
      </c>
      <c r="H157" s="67">
        <f t="shared" si="56"/>
        <v>0</v>
      </c>
      <c r="I157" s="8">
        <f t="shared" si="53"/>
        <v>0</v>
      </c>
      <c r="J157" s="8">
        <f t="shared" si="54"/>
        <v>0</v>
      </c>
      <c r="K157" s="8">
        <f t="shared" si="55"/>
        <v>0</v>
      </c>
      <c r="L157" s="341"/>
      <c r="M157" s="342"/>
      <c r="N157" s="342"/>
      <c r="O157" s="343"/>
      <c r="P157" s="383"/>
      <c r="Q157" s="10"/>
      <c r="R157" s="10"/>
      <c r="S157" s="38"/>
      <c r="T157" s="383"/>
      <c r="U157" s="10"/>
      <c r="V157" s="10"/>
      <c r="W157" s="38"/>
      <c r="X157" s="383"/>
      <c r="Y157" s="10"/>
      <c r="Z157" s="10"/>
      <c r="AA157" s="38"/>
      <c r="AB157" s="383"/>
      <c r="AC157" s="10"/>
      <c r="AD157" s="10"/>
      <c r="AE157" s="38"/>
      <c r="AF157" s="383"/>
      <c r="AG157" s="10"/>
      <c r="AH157" s="10"/>
      <c r="AI157" s="38"/>
      <c r="AJ157" s="383"/>
      <c r="AK157" s="10"/>
      <c r="AL157" s="10"/>
      <c r="AM157" s="10"/>
      <c r="AN157" s="383"/>
      <c r="AO157" s="10"/>
      <c r="AP157" s="10"/>
      <c r="AQ157" s="38"/>
      <c r="AR157" s="383"/>
      <c r="AS157" s="10"/>
      <c r="AT157" s="10"/>
      <c r="AU157" s="38"/>
      <c r="AV157" s="383"/>
      <c r="AW157" s="10"/>
      <c r="AX157" s="10"/>
      <c r="AY157" s="38"/>
      <c r="AZ157" s="383"/>
      <c r="BA157" s="10"/>
      <c r="BB157" s="10"/>
      <c r="BC157" s="38"/>
      <c r="BD157" s="383"/>
      <c r="BE157" s="10"/>
      <c r="BF157" s="10"/>
      <c r="BG157" s="38"/>
      <c r="BH157" s="383"/>
      <c r="BI157" s="10"/>
      <c r="BJ157" s="10"/>
      <c r="BK157" s="38"/>
      <c r="BL157" s="383"/>
      <c r="BM157" s="10"/>
      <c r="BN157" s="10"/>
      <c r="BO157" s="38"/>
      <c r="BP157" s="383"/>
      <c r="BQ157" s="10"/>
      <c r="BR157" s="10"/>
      <c r="BS157" s="38"/>
      <c r="BT157" s="383"/>
      <c r="BU157" s="10"/>
      <c r="BV157" s="10"/>
      <c r="BW157" s="38"/>
      <c r="BX157" s="383"/>
      <c r="BY157" s="10"/>
      <c r="BZ157" s="10"/>
      <c r="CA157" s="38"/>
      <c r="CC157" s="59" t="s">
        <v>510</v>
      </c>
      <c r="CD157" s="58">
        <v>42277</v>
      </c>
    </row>
    <row r="158" spans="1:82" customFormat="1">
      <c r="A158" s="60" t="s">
        <v>511</v>
      </c>
      <c r="B158" s="118">
        <f t="shared" si="48"/>
        <v>0</v>
      </c>
      <c r="C158" s="62">
        <f t="shared" si="49"/>
        <v>0</v>
      </c>
      <c r="D158" s="63">
        <f t="shared" si="47"/>
        <v>0</v>
      </c>
      <c r="E158" s="8">
        <f t="shared" si="50"/>
        <v>0</v>
      </c>
      <c r="F158" s="8">
        <f t="shared" si="51"/>
        <v>0</v>
      </c>
      <c r="G158" s="64">
        <f t="shared" si="52"/>
        <v>0</v>
      </c>
      <c r="H158" s="67">
        <f t="shared" si="56"/>
        <v>0</v>
      </c>
      <c r="I158" s="8">
        <f t="shared" si="53"/>
        <v>0</v>
      </c>
      <c r="J158" s="8">
        <f t="shared" si="54"/>
        <v>0</v>
      </c>
      <c r="K158" s="8">
        <f t="shared" si="55"/>
        <v>0</v>
      </c>
      <c r="L158" s="341"/>
      <c r="M158" s="342"/>
      <c r="N158" s="342"/>
      <c r="O158" s="343"/>
      <c r="P158" s="383"/>
      <c r="Q158" s="10"/>
      <c r="R158" s="10"/>
      <c r="S158" s="38"/>
      <c r="T158" s="383"/>
      <c r="U158" s="10"/>
      <c r="V158" s="10"/>
      <c r="W158" s="38"/>
      <c r="X158" s="383"/>
      <c r="Y158" s="10"/>
      <c r="Z158" s="10"/>
      <c r="AA158" s="38"/>
      <c r="AB158" s="383"/>
      <c r="AC158" s="10"/>
      <c r="AD158" s="10"/>
      <c r="AE158" s="38"/>
      <c r="AF158" s="383"/>
      <c r="AG158" s="10"/>
      <c r="AH158" s="10"/>
      <c r="AI158" s="38"/>
      <c r="AJ158" s="383"/>
      <c r="AK158" s="10"/>
      <c r="AL158" s="10"/>
      <c r="AM158" s="10"/>
      <c r="AN158" s="383"/>
      <c r="AO158" s="10"/>
      <c r="AP158" s="10"/>
      <c r="AQ158" s="38"/>
      <c r="AR158" s="383"/>
      <c r="AS158" s="10"/>
      <c r="AT158" s="10"/>
      <c r="AU158" s="38"/>
      <c r="AV158" s="383"/>
      <c r="AW158" s="10"/>
      <c r="AX158" s="10"/>
      <c r="AY158" s="38"/>
      <c r="AZ158" s="383"/>
      <c r="BA158" s="10"/>
      <c r="BB158" s="10"/>
      <c r="BC158" s="38"/>
      <c r="BD158" s="383"/>
      <c r="BE158" s="10"/>
      <c r="BF158" s="10"/>
      <c r="BG158" s="38"/>
      <c r="BH158" s="383"/>
      <c r="BI158" s="10"/>
      <c r="BJ158" s="10"/>
      <c r="BK158" s="38"/>
      <c r="BL158" s="383"/>
      <c r="BM158" s="10"/>
      <c r="BN158" s="10"/>
      <c r="BO158" s="38"/>
      <c r="BP158" s="383"/>
      <c r="BQ158" s="10"/>
      <c r="BR158" s="10"/>
      <c r="BS158" s="38"/>
      <c r="BT158" s="383"/>
      <c r="BU158" s="10"/>
      <c r="BV158" s="10"/>
      <c r="BW158" s="38"/>
      <c r="BX158" s="383"/>
      <c r="BY158" s="10"/>
      <c r="BZ158" s="10"/>
      <c r="CA158" s="38"/>
      <c r="CC158" s="59" t="s">
        <v>512</v>
      </c>
      <c r="CD158" s="58">
        <v>42664</v>
      </c>
    </row>
    <row r="159" spans="1:82" customFormat="1">
      <c r="A159" s="60" t="s">
        <v>513</v>
      </c>
      <c r="B159" s="118">
        <f t="shared" si="48"/>
        <v>0</v>
      </c>
      <c r="C159" s="62">
        <f t="shared" si="49"/>
        <v>0</v>
      </c>
      <c r="D159" s="63">
        <f t="shared" ref="D159:D167" si="57">P159+X159+AF159+AN159+AV159+BD159+BL159+BT159</f>
        <v>0</v>
      </c>
      <c r="E159" s="8">
        <f t="shared" si="50"/>
        <v>0</v>
      </c>
      <c r="F159" s="8">
        <f t="shared" si="51"/>
        <v>0</v>
      </c>
      <c r="G159" s="64">
        <f t="shared" si="52"/>
        <v>0</v>
      </c>
      <c r="H159" s="67">
        <f t="shared" si="56"/>
        <v>0</v>
      </c>
      <c r="I159" s="8">
        <f t="shared" si="53"/>
        <v>0</v>
      </c>
      <c r="J159" s="8">
        <f t="shared" si="54"/>
        <v>0</v>
      </c>
      <c r="K159" s="8">
        <f t="shared" si="55"/>
        <v>0</v>
      </c>
      <c r="L159" s="341"/>
      <c r="M159" s="342"/>
      <c r="N159" s="342"/>
      <c r="O159" s="343"/>
      <c r="P159" s="383"/>
      <c r="Q159" s="10"/>
      <c r="R159" s="10"/>
      <c r="S159" s="38"/>
      <c r="T159" s="383"/>
      <c r="U159" s="10"/>
      <c r="V159" s="10"/>
      <c r="W159" s="38"/>
      <c r="X159" s="383"/>
      <c r="Y159" s="10"/>
      <c r="Z159" s="10"/>
      <c r="AA159" s="38"/>
      <c r="AB159" s="383"/>
      <c r="AC159" s="10"/>
      <c r="AD159" s="10"/>
      <c r="AE159" s="38"/>
      <c r="AF159" s="383"/>
      <c r="AG159" s="10"/>
      <c r="AH159" s="10"/>
      <c r="AI159" s="38"/>
      <c r="AJ159" s="383"/>
      <c r="AK159" s="10"/>
      <c r="AL159" s="10"/>
      <c r="AM159" s="10"/>
      <c r="AN159" s="383"/>
      <c r="AO159" s="10"/>
      <c r="AP159" s="10"/>
      <c r="AQ159" s="38"/>
      <c r="AR159" s="383"/>
      <c r="AS159" s="10"/>
      <c r="AT159" s="10"/>
      <c r="AU159" s="38"/>
      <c r="AV159" s="383"/>
      <c r="AW159" s="10"/>
      <c r="AX159" s="10"/>
      <c r="AY159" s="38"/>
      <c r="AZ159" s="383"/>
      <c r="BA159" s="10"/>
      <c r="BB159" s="10"/>
      <c r="BC159" s="38"/>
      <c r="BD159" s="383"/>
      <c r="BE159" s="10"/>
      <c r="BF159" s="10"/>
      <c r="BG159" s="38"/>
      <c r="BH159" s="383"/>
      <c r="BI159" s="10"/>
      <c r="BJ159" s="10"/>
      <c r="BK159" s="38"/>
      <c r="BL159" s="383"/>
      <c r="BM159" s="10"/>
      <c r="BN159" s="10"/>
      <c r="BO159" s="38"/>
      <c r="BP159" s="383"/>
      <c r="BQ159" s="10"/>
      <c r="BR159" s="10"/>
      <c r="BS159" s="38"/>
      <c r="BT159" s="383"/>
      <c r="BU159" s="10"/>
      <c r="BV159" s="10"/>
      <c r="BW159" s="38"/>
      <c r="BX159" s="383"/>
      <c r="BY159" s="10"/>
      <c r="BZ159" s="10"/>
      <c r="CA159" s="38"/>
      <c r="CC159" s="59" t="s">
        <v>514</v>
      </c>
      <c r="CD159" s="58">
        <v>42482</v>
      </c>
    </row>
    <row r="160" spans="1:82" customFormat="1">
      <c r="A160" s="60" t="s">
        <v>515</v>
      </c>
      <c r="B160" s="118">
        <f t="shared" si="48"/>
        <v>779800</v>
      </c>
      <c r="C160" s="62">
        <f t="shared" si="49"/>
        <v>0</v>
      </c>
      <c r="D160" s="63">
        <f t="shared" si="57"/>
        <v>0</v>
      </c>
      <c r="E160" s="8">
        <f t="shared" si="50"/>
        <v>0</v>
      </c>
      <c r="F160" s="8">
        <f t="shared" si="51"/>
        <v>0</v>
      </c>
      <c r="G160" s="64">
        <f t="shared" si="52"/>
        <v>0</v>
      </c>
      <c r="H160" s="67">
        <f t="shared" si="56"/>
        <v>779800</v>
      </c>
      <c r="I160" s="8">
        <f t="shared" si="53"/>
        <v>0</v>
      </c>
      <c r="J160" s="8">
        <f t="shared" si="54"/>
        <v>0</v>
      </c>
      <c r="K160" s="8">
        <f t="shared" si="55"/>
        <v>0</v>
      </c>
      <c r="L160" s="341"/>
      <c r="M160" s="342"/>
      <c r="N160" s="342"/>
      <c r="O160" s="343"/>
      <c r="P160" s="383"/>
      <c r="Q160" s="10"/>
      <c r="R160" s="10">
        <v>779800</v>
      </c>
      <c r="S160" s="38"/>
      <c r="T160" s="383"/>
      <c r="U160" s="10"/>
      <c r="V160" s="10"/>
      <c r="W160" s="38"/>
      <c r="X160" s="383"/>
      <c r="Y160" s="10"/>
      <c r="Z160" s="10"/>
      <c r="AA160" s="38"/>
      <c r="AB160" s="383"/>
      <c r="AC160" s="10"/>
      <c r="AD160" s="10"/>
      <c r="AE160" s="38"/>
      <c r="AF160" s="383"/>
      <c r="AG160" s="10"/>
      <c r="AH160" s="10"/>
      <c r="AI160" s="38"/>
      <c r="AJ160" s="383"/>
      <c r="AK160" s="10"/>
      <c r="AL160" s="10"/>
      <c r="AM160" s="10"/>
      <c r="AN160" s="383"/>
      <c r="AO160" s="10"/>
      <c r="AP160" s="10"/>
      <c r="AQ160" s="38"/>
      <c r="AR160" s="383"/>
      <c r="AS160" s="10"/>
      <c r="AT160" s="10"/>
      <c r="AU160" s="38"/>
      <c r="AV160" s="383"/>
      <c r="AW160" s="10"/>
      <c r="AX160" s="10"/>
      <c r="AY160" s="38"/>
      <c r="AZ160" s="383"/>
      <c r="BA160" s="10"/>
      <c r="BB160" s="10"/>
      <c r="BC160" s="38"/>
      <c r="BD160" s="383"/>
      <c r="BE160" s="10"/>
      <c r="BF160" s="10"/>
      <c r="BG160" s="38"/>
      <c r="BH160" s="383"/>
      <c r="BI160" s="10"/>
      <c r="BJ160" s="10"/>
      <c r="BK160" s="38"/>
      <c r="BL160" s="383"/>
      <c r="BM160" s="10"/>
      <c r="BN160" s="10"/>
      <c r="BO160" s="38"/>
      <c r="BP160" s="383"/>
      <c r="BQ160" s="10"/>
      <c r="BR160" s="10"/>
      <c r="BS160" s="38"/>
      <c r="BT160" s="383"/>
      <c r="BU160" s="10"/>
      <c r="BV160" s="10"/>
      <c r="BW160" s="38"/>
      <c r="BX160" s="383"/>
      <c r="BY160" s="10"/>
      <c r="BZ160" s="10"/>
      <c r="CA160" s="38"/>
      <c r="CB160" s="58">
        <v>42634</v>
      </c>
      <c r="CC160" s="59" t="s">
        <v>516</v>
      </c>
      <c r="CD160" s="58">
        <v>42634</v>
      </c>
    </row>
    <row r="161" spans="1:82" customFormat="1">
      <c r="A161" s="60" t="s">
        <v>517</v>
      </c>
      <c r="B161" s="118">
        <f t="shared" si="48"/>
        <v>0</v>
      </c>
      <c r="C161" s="62">
        <f t="shared" si="49"/>
        <v>0</v>
      </c>
      <c r="D161" s="63">
        <f t="shared" si="57"/>
        <v>0</v>
      </c>
      <c r="E161" s="8">
        <f t="shared" si="50"/>
        <v>0</v>
      </c>
      <c r="F161" s="8">
        <f t="shared" si="51"/>
        <v>0</v>
      </c>
      <c r="G161" s="64">
        <f t="shared" si="52"/>
        <v>0</v>
      </c>
      <c r="H161" s="67">
        <f t="shared" si="56"/>
        <v>0</v>
      </c>
      <c r="I161" s="8">
        <f t="shared" si="53"/>
        <v>0</v>
      </c>
      <c r="J161" s="8">
        <f t="shared" si="54"/>
        <v>0</v>
      </c>
      <c r="K161" s="8">
        <f t="shared" si="55"/>
        <v>0</v>
      </c>
      <c r="L161" s="341"/>
      <c r="M161" s="342"/>
      <c r="N161" s="342"/>
      <c r="O161" s="343"/>
      <c r="P161" s="383"/>
      <c r="Q161" s="10"/>
      <c r="R161" s="10"/>
      <c r="S161" s="38"/>
      <c r="T161" s="383"/>
      <c r="U161" s="10"/>
      <c r="V161" s="10"/>
      <c r="W161" s="38"/>
      <c r="X161" s="383"/>
      <c r="Y161" s="10"/>
      <c r="Z161" s="10"/>
      <c r="AA161" s="38"/>
      <c r="AB161" s="383"/>
      <c r="AC161" s="10"/>
      <c r="AD161" s="10"/>
      <c r="AE161" s="38"/>
      <c r="AF161" s="383"/>
      <c r="AG161" s="10"/>
      <c r="AH161" s="10"/>
      <c r="AI161" s="38"/>
      <c r="AJ161" s="383"/>
      <c r="AK161" s="10"/>
      <c r="AL161" s="10"/>
      <c r="AM161" s="10"/>
      <c r="AN161" s="383"/>
      <c r="AO161" s="10"/>
      <c r="AP161" s="10"/>
      <c r="AQ161" s="38"/>
      <c r="AR161" s="383"/>
      <c r="AS161" s="10"/>
      <c r="AT161" s="10"/>
      <c r="AU161" s="38"/>
      <c r="AV161" s="383"/>
      <c r="AW161" s="10"/>
      <c r="AX161" s="10"/>
      <c r="AY161" s="38"/>
      <c r="AZ161" s="383"/>
      <c r="BA161" s="10"/>
      <c r="BB161" s="10"/>
      <c r="BC161" s="38"/>
      <c r="BD161" s="383"/>
      <c r="BE161" s="10"/>
      <c r="BF161" s="10"/>
      <c r="BG161" s="38"/>
      <c r="BH161" s="383"/>
      <c r="BI161" s="10"/>
      <c r="BJ161" s="10"/>
      <c r="BK161" s="38"/>
      <c r="BL161" s="383"/>
      <c r="BM161" s="10"/>
      <c r="BN161" s="10"/>
      <c r="BO161" s="38"/>
      <c r="BP161" s="383"/>
      <c r="BQ161" s="10"/>
      <c r="BR161" s="10"/>
      <c r="BS161" s="38"/>
      <c r="BT161" s="383"/>
      <c r="BU161" s="10"/>
      <c r="BV161" s="10"/>
      <c r="BW161" s="38"/>
      <c r="BX161" s="383"/>
      <c r="BY161" s="10"/>
      <c r="BZ161" s="10"/>
      <c r="CA161" s="38"/>
      <c r="CC161" s="59" t="s">
        <v>518</v>
      </c>
      <c r="CD161" s="58">
        <v>42632</v>
      </c>
    </row>
    <row r="162" spans="1:82" customFormat="1">
      <c r="A162" s="60" t="s">
        <v>519</v>
      </c>
      <c r="B162" s="118">
        <f t="shared" si="48"/>
        <v>0</v>
      </c>
      <c r="C162" s="62">
        <f t="shared" si="49"/>
        <v>0</v>
      </c>
      <c r="D162" s="63">
        <f t="shared" si="57"/>
        <v>0</v>
      </c>
      <c r="E162" s="8">
        <f t="shared" si="50"/>
        <v>0</v>
      </c>
      <c r="F162" s="8">
        <f t="shared" si="51"/>
        <v>0</v>
      </c>
      <c r="G162" s="64">
        <f t="shared" si="52"/>
        <v>0</v>
      </c>
      <c r="H162" s="67">
        <f t="shared" si="56"/>
        <v>0</v>
      </c>
      <c r="I162" s="8">
        <f t="shared" si="53"/>
        <v>0</v>
      </c>
      <c r="J162" s="8">
        <f t="shared" si="54"/>
        <v>0</v>
      </c>
      <c r="K162" s="8">
        <f t="shared" si="55"/>
        <v>0</v>
      </c>
      <c r="L162" s="341"/>
      <c r="M162" s="342"/>
      <c r="N162" s="342"/>
      <c r="O162" s="343"/>
      <c r="P162" s="383"/>
      <c r="Q162" s="10"/>
      <c r="R162" s="10"/>
      <c r="S162" s="38"/>
      <c r="T162" s="383"/>
      <c r="U162" s="10"/>
      <c r="V162" s="10"/>
      <c r="W162" s="38"/>
      <c r="X162" s="383"/>
      <c r="Y162" s="10"/>
      <c r="Z162" s="10"/>
      <c r="AA162" s="38"/>
      <c r="AB162" s="383"/>
      <c r="AC162" s="10"/>
      <c r="AD162" s="10"/>
      <c r="AE162" s="38"/>
      <c r="AF162" s="383"/>
      <c r="AG162" s="10"/>
      <c r="AH162" s="10"/>
      <c r="AI162" s="38"/>
      <c r="AJ162" s="383"/>
      <c r="AK162" s="10"/>
      <c r="AL162" s="10"/>
      <c r="AM162" s="10"/>
      <c r="AN162" s="383"/>
      <c r="AO162" s="10"/>
      <c r="AP162" s="10"/>
      <c r="AQ162" s="38"/>
      <c r="AR162" s="383"/>
      <c r="AS162" s="10"/>
      <c r="AT162" s="10"/>
      <c r="AU162" s="38"/>
      <c r="AV162" s="383"/>
      <c r="AW162" s="10"/>
      <c r="AX162" s="10"/>
      <c r="AY162" s="38"/>
      <c r="AZ162" s="383"/>
      <c r="BA162" s="10"/>
      <c r="BB162" s="10"/>
      <c r="BC162" s="38"/>
      <c r="BD162" s="383"/>
      <c r="BE162" s="10"/>
      <c r="BF162" s="10"/>
      <c r="BG162" s="38"/>
      <c r="BH162" s="383"/>
      <c r="BI162" s="10"/>
      <c r="BJ162" s="10"/>
      <c r="BK162" s="38"/>
      <c r="BL162" s="383"/>
      <c r="BM162" s="10"/>
      <c r="BN162" s="10"/>
      <c r="BO162" s="38"/>
      <c r="BP162" s="383"/>
      <c r="BQ162" s="10"/>
      <c r="BR162" s="10"/>
      <c r="BS162" s="38"/>
      <c r="BT162" s="383"/>
      <c r="BU162" s="10"/>
      <c r="BV162" s="10"/>
      <c r="BW162" s="38"/>
      <c r="BX162" s="383"/>
      <c r="BY162" s="10"/>
      <c r="BZ162" s="10"/>
      <c r="CA162" s="38"/>
      <c r="CB162" s="58">
        <v>42299</v>
      </c>
      <c r="CC162" s="59" t="s">
        <v>520</v>
      </c>
      <c r="CD162" s="58">
        <v>42634</v>
      </c>
    </row>
    <row r="163" spans="1:82" customFormat="1">
      <c r="A163" s="60" t="s">
        <v>521</v>
      </c>
      <c r="B163" s="118">
        <f t="shared" si="48"/>
        <v>0</v>
      </c>
      <c r="C163" s="62">
        <f t="shared" si="49"/>
        <v>0</v>
      </c>
      <c r="D163" s="63">
        <f t="shared" si="57"/>
        <v>0</v>
      </c>
      <c r="E163" s="8">
        <f t="shared" si="50"/>
        <v>0</v>
      </c>
      <c r="F163" s="8">
        <f t="shared" si="51"/>
        <v>0</v>
      </c>
      <c r="G163" s="64">
        <f t="shared" si="52"/>
        <v>0</v>
      </c>
      <c r="H163" s="67">
        <f t="shared" si="56"/>
        <v>0</v>
      </c>
      <c r="I163" s="8">
        <f t="shared" si="53"/>
        <v>0</v>
      </c>
      <c r="J163" s="8">
        <f t="shared" si="54"/>
        <v>0</v>
      </c>
      <c r="K163" s="8">
        <f t="shared" si="55"/>
        <v>0</v>
      </c>
      <c r="L163" s="341"/>
      <c r="M163" s="342"/>
      <c r="N163" s="342"/>
      <c r="O163" s="343"/>
      <c r="P163" s="383"/>
      <c r="Q163" s="10"/>
      <c r="R163" s="10"/>
      <c r="S163" s="38"/>
      <c r="T163" s="383"/>
      <c r="U163" s="10"/>
      <c r="V163" s="10"/>
      <c r="W163" s="38"/>
      <c r="X163" s="383"/>
      <c r="Y163" s="10"/>
      <c r="Z163" s="10"/>
      <c r="AA163" s="38"/>
      <c r="AB163" s="383"/>
      <c r="AC163" s="10"/>
      <c r="AD163" s="10"/>
      <c r="AE163" s="38"/>
      <c r="AF163" s="383"/>
      <c r="AG163" s="10"/>
      <c r="AH163" s="10"/>
      <c r="AI163" s="38"/>
      <c r="AJ163" s="383"/>
      <c r="AK163" s="10"/>
      <c r="AL163" s="10"/>
      <c r="AM163" s="10"/>
      <c r="AN163" s="383"/>
      <c r="AO163" s="10"/>
      <c r="AP163" s="10"/>
      <c r="AQ163" s="38"/>
      <c r="AR163" s="383"/>
      <c r="AS163" s="10"/>
      <c r="AT163" s="10"/>
      <c r="AU163" s="38"/>
      <c r="AV163" s="383"/>
      <c r="AW163" s="10"/>
      <c r="AX163" s="10"/>
      <c r="AY163" s="38"/>
      <c r="AZ163" s="383"/>
      <c r="BA163" s="10"/>
      <c r="BB163" s="10"/>
      <c r="BC163" s="38"/>
      <c r="BD163" s="383"/>
      <c r="BE163" s="10"/>
      <c r="BF163" s="10"/>
      <c r="BG163" s="38"/>
      <c r="BH163" s="383"/>
      <c r="BI163" s="10"/>
      <c r="BJ163" s="10"/>
      <c r="BK163" s="38"/>
      <c r="BL163" s="383"/>
      <c r="BM163" s="10"/>
      <c r="BN163" s="10"/>
      <c r="BO163" s="38"/>
      <c r="BP163" s="383"/>
      <c r="BQ163" s="10"/>
      <c r="BR163" s="10"/>
      <c r="BS163" s="38"/>
      <c r="BT163" s="383"/>
      <c r="BU163" s="10"/>
      <c r="BV163" s="10"/>
      <c r="BW163" s="38"/>
      <c r="BX163" s="383"/>
      <c r="BY163" s="10"/>
      <c r="BZ163" s="10"/>
      <c r="CA163" s="38"/>
      <c r="CB163" s="58">
        <v>42276</v>
      </c>
      <c r="CC163" s="59" t="s">
        <v>522</v>
      </c>
    </row>
    <row r="164" spans="1:82" customFormat="1">
      <c r="A164" s="60" t="s">
        <v>523</v>
      </c>
      <c r="B164" s="118">
        <f t="shared" si="48"/>
        <v>0</v>
      </c>
      <c r="C164" s="62">
        <f t="shared" si="49"/>
        <v>0</v>
      </c>
      <c r="D164" s="63">
        <f t="shared" si="57"/>
        <v>0</v>
      </c>
      <c r="E164" s="8">
        <f t="shared" si="50"/>
        <v>0</v>
      </c>
      <c r="F164" s="8">
        <f t="shared" si="51"/>
        <v>0</v>
      </c>
      <c r="G164" s="64">
        <f t="shared" si="52"/>
        <v>0</v>
      </c>
      <c r="H164" s="67">
        <f t="shared" si="56"/>
        <v>0</v>
      </c>
      <c r="I164" s="8">
        <f t="shared" si="53"/>
        <v>0</v>
      </c>
      <c r="J164" s="8">
        <f t="shared" si="54"/>
        <v>0</v>
      </c>
      <c r="K164" s="8">
        <f t="shared" si="55"/>
        <v>0</v>
      </c>
      <c r="L164" s="341"/>
      <c r="M164" s="342"/>
      <c r="N164" s="342"/>
      <c r="O164" s="343"/>
      <c r="P164" s="383"/>
      <c r="Q164" s="10"/>
      <c r="R164" s="10"/>
      <c r="S164" s="38"/>
      <c r="T164" s="383"/>
      <c r="U164" s="10"/>
      <c r="V164" s="10"/>
      <c r="W164" s="38"/>
      <c r="X164" s="383"/>
      <c r="Y164" s="10"/>
      <c r="Z164" s="10"/>
      <c r="AA164" s="38"/>
      <c r="AB164" s="383"/>
      <c r="AC164" s="10"/>
      <c r="AD164" s="10"/>
      <c r="AE164" s="38"/>
      <c r="AF164" s="383"/>
      <c r="AG164" s="10"/>
      <c r="AH164" s="10"/>
      <c r="AI164" s="38"/>
      <c r="AJ164" s="383"/>
      <c r="AK164" s="10"/>
      <c r="AL164" s="10"/>
      <c r="AM164" s="10"/>
      <c r="AN164" s="383"/>
      <c r="AO164" s="10"/>
      <c r="AP164" s="10"/>
      <c r="AQ164" s="38"/>
      <c r="AR164" s="383"/>
      <c r="AS164" s="10"/>
      <c r="AT164" s="10"/>
      <c r="AU164" s="38"/>
      <c r="AV164" s="383"/>
      <c r="AW164" s="10"/>
      <c r="AX164" s="10"/>
      <c r="AY164" s="38"/>
      <c r="AZ164" s="383"/>
      <c r="BA164" s="10"/>
      <c r="BB164" s="10"/>
      <c r="BC164" s="38"/>
      <c r="BD164" s="383"/>
      <c r="BE164" s="10"/>
      <c r="BF164" s="10"/>
      <c r="BG164" s="38"/>
      <c r="BH164" s="383"/>
      <c r="BI164" s="10"/>
      <c r="BJ164" s="10"/>
      <c r="BK164" s="38"/>
      <c r="BL164" s="383"/>
      <c r="BM164" s="10"/>
      <c r="BN164" s="10"/>
      <c r="BO164" s="38"/>
      <c r="BP164" s="383"/>
      <c r="BQ164" s="10"/>
      <c r="BR164" s="10"/>
      <c r="BS164" s="38"/>
      <c r="BT164" s="383"/>
      <c r="BU164" s="10"/>
      <c r="BV164" s="10"/>
      <c r="BW164" s="38"/>
      <c r="BX164" s="383"/>
      <c r="BY164" s="10"/>
      <c r="BZ164" s="10"/>
      <c r="CA164" s="38"/>
      <c r="CC164" s="59" t="s">
        <v>524</v>
      </c>
      <c r="CD164" s="58">
        <v>42616</v>
      </c>
    </row>
    <row r="165" spans="1:82" customFormat="1">
      <c r="A165" s="60" t="s">
        <v>525</v>
      </c>
      <c r="B165" s="118">
        <f t="shared" si="48"/>
        <v>65200</v>
      </c>
      <c r="C165" s="62">
        <f t="shared" si="49"/>
        <v>0</v>
      </c>
      <c r="D165" s="63">
        <f t="shared" si="57"/>
        <v>0</v>
      </c>
      <c r="E165" s="8">
        <f t="shared" si="50"/>
        <v>0</v>
      </c>
      <c r="F165" s="8">
        <f t="shared" si="51"/>
        <v>0</v>
      </c>
      <c r="G165" s="64">
        <f t="shared" si="52"/>
        <v>0</v>
      </c>
      <c r="H165" s="67">
        <f t="shared" si="56"/>
        <v>65200</v>
      </c>
      <c r="I165" s="8">
        <f t="shared" si="53"/>
        <v>0</v>
      </c>
      <c r="J165" s="8">
        <f t="shared" si="54"/>
        <v>0</v>
      </c>
      <c r="K165" s="8">
        <f t="shared" si="55"/>
        <v>0</v>
      </c>
      <c r="L165" s="341"/>
      <c r="M165" s="342"/>
      <c r="N165" s="342"/>
      <c r="O165" s="343"/>
      <c r="P165" s="383"/>
      <c r="Q165" s="10"/>
      <c r="R165" s="10">
        <f>44730+20470</f>
        <v>65200</v>
      </c>
      <c r="S165" s="38"/>
      <c r="T165" s="383"/>
      <c r="U165" s="10"/>
      <c r="V165" s="10"/>
      <c r="W165" s="38"/>
      <c r="X165" s="383"/>
      <c r="Y165" s="10"/>
      <c r="Z165" s="10"/>
      <c r="AA165" s="38"/>
      <c r="AB165" s="383"/>
      <c r="AC165" s="10"/>
      <c r="AD165" s="10"/>
      <c r="AE165" s="38"/>
      <c r="AF165" s="383"/>
      <c r="AG165" s="10"/>
      <c r="AH165" s="10"/>
      <c r="AI165" s="38"/>
      <c r="AJ165" s="383"/>
      <c r="AK165" s="10"/>
      <c r="AL165" s="10"/>
      <c r="AM165" s="10"/>
      <c r="AN165" s="383"/>
      <c r="AO165" s="10"/>
      <c r="AP165" s="10"/>
      <c r="AQ165" s="38"/>
      <c r="AR165" s="383"/>
      <c r="AS165" s="10"/>
      <c r="AT165" s="10"/>
      <c r="AU165" s="38"/>
      <c r="AV165" s="383"/>
      <c r="AW165" s="10"/>
      <c r="AX165" s="10"/>
      <c r="AY165" s="38"/>
      <c r="AZ165" s="383"/>
      <c r="BA165" s="10"/>
      <c r="BB165" s="10"/>
      <c r="BC165" s="38"/>
      <c r="BD165" s="383"/>
      <c r="BE165" s="10"/>
      <c r="BF165" s="10"/>
      <c r="BG165" s="38"/>
      <c r="BH165" s="383"/>
      <c r="BI165" s="10"/>
      <c r="BJ165" s="10"/>
      <c r="BK165" s="38"/>
      <c r="BL165" s="383"/>
      <c r="BM165" s="10"/>
      <c r="BN165" s="10"/>
      <c r="BO165" s="38"/>
      <c r="BP165" s="383"/>
      <c r="BQ165" s="10"/>
      <c r="BR165" s="10"/>
      <c r="BS165" s="38"/>
      <c r="BT165" s="383"/>
      <c r="BU165" s="10"/>
      <c r="BV165" s="10"/>
      <c r="BW165" s="38"/>
      <c r="BX165" s="383"/>
      <c r="BY165" s="10"/>
      <c r="BZ165" s="10"/>
      <c r="CA165" s="38"/>
      <c r="CB165" s="58">
        <v>43053</v>
      </c>
      <c r="CC165" s="59" t="s">
        <v>526</v>
      </c>
      <c r="CD165" s="58">
        <v>43053</v>
      </c>
    </row>
    <row r="166" spans="1:82" customFormat="1">
      <c r="A166" s="60" t="s">
        <v>527</v>
      </c>
      <c r="B166" s="118">
        <f t="shared" si="48"/>
        <v>0</v>
      </c>
      <c r="C166" s="62">
        <f t="shared" si="49"/>
        <v>0</v>
      </c>
      <c r="D166" s="63">
        <f t="shared" si="57"/>
        <v>0</v>
      </c>
      <c r="E166" s="8">
        <f t="shared" si="50"/>
        <v>0</v>
      </c>
      <c r="F166" s="8">
        <f t="shared" si="51"/>
        <v>0</v>
      </c>
      <c r="G166" s="64">
        <f t="shared" si="52"/>
        <v>0</v>
      </c>
      <c r="H166" s="67">
        <f t="shared" si="56"/>
        <v>0</v>
      </c>
      <c r="I166" s="8">
        <f t="shared" si="53"/>
        <v>0</v>
      </c>
      <c r="J166" s="8">
        <f t="shared" si="54"/>
        <v>0</v>
      </c>
      <c r="K166" s="8">
        <f t="shared" si="55"/>
        <v>0</v>
      </c>
      <c r="L166" s="341"/>
      <c r="M166" s="342"/>
      <c r="N166" s="342"/>
      <c r="O166" s="343"/>
      <c r="P166" s="383"/>
      <c r="Q166" s="10"/>
      <c r="R166" s="10"/>
      <c r="S166" s="38"/>
      <c r="T166" s="383"/>
      <c r="U166" s="10"/>
      <c r="V166" s="10"/>
      <c r="W166" s="38"/>
      <c r="X166" s="383"/>
      <c r="Y166" s="10"/>
      <c r="Z166" s="10"/>
      <c r="AA166" s="38"/>
      <c r="AB166" s="383"/>
      <c r="AC166" s="10"/>
      <c r="AD166" s="10"/>
      <c r="AE166" s="38"/>
      <c r="AF166" s="383"/>
      <c r="AG166" s="10"/>
      <c r="AH166" s="10"/>
      <c r="AI166" s="38"/>
      <c r="AJ166" s="383"/>
      <c r="AK166" s="10"/>
      <c r="AL166" s="10"/>
      <c r="AM166" s="10"/>
      <c r="AN166" s="383"/>
      <c r="AO166" s="10"/>
      <c r="AP166" s="10"/>
      <c r="AQ166" s="38"/>
      <c r="AR166" s="383"/>
      <c r="AS166" s="10"/>
      <c r="AT166" s="10"/>
      <c r="AU166" s="38"/>
      <c r="AV166" s="383"/>
      <c r="AW166" s="10"/>
      <c r="AX166" s="10"/>
      <c r="AY166" s="38"/>
      <c r="AZ166" s="383"/>
      <c r="BA166" s="10"/>
      <c r="BB166" s="10"/>
      <c r="BC166" s="38"/>
      <c r="BD166" s="383"/>
      <c r="BE166" s="10"/>
      <c r="BF166" s="10"/>
      <c r="BG166" s="38"/>
      <c r="BH166" s="383"/>
      <c r="BI166" s="10"/>
      <c r="BJ166" s="10"/>
      <c r="BK166" s="38"/>
      <c r="BL166" s="383"/>
      <c r="BM166" s="10"/>
      <c r="BN166" s="10"/>
      <c r="BO166" s="38"/>
      <c r="BP166" s="383"/>
      <c r="BQ166" s="10"/>
      <c r="BR166" s="10"/>
      <c r="BS166" s="38"/>
      <c r="BT166" s="383"/>
      <c r="BU166" s="10"/>
      <c r="BV166" s="10"/>
      <c r="BW166" s="38"/>
      <c r="BX166" s="383"/>
      <c r="BY166" s="10"/>
      <c r="BZ166" s="10"/>
      <c r="CA166" s="38"/>
      <c r="CC166" s="59" t="s">
        <v>528</v>
      </c>
      <c r="CD166" s="58">
        <v>42844</v>
      </c>
    </row>
    <row r="167" spans="1:82" customFormat="1">
      <c r="A167" s="60" t="s">
        <v>529</v>
      </c>
      <c r="B167" s="118">
        <f t="shared" si="48"/>
        <v>0</v>
      </c>
      <c r="C167" s="62">
        <f t="shared" si="49"/>
        <v>0</v>
      </c>
      <c r="D167" s="63">
        <f t="shared" si="57"/>
        <v>0</v>
      </c>
      <c r="E167" s="8">
        <f t="shared" si="50"/>
        <v>0</v>
      </c>
      <c r="F167" s="8">
        <f t="shared" si="51"/>
        <v>0</v>
      </c>
      <c r="G167" s="64">
        <f t="shared" si="52"/>
        <v>0</v>
      </c>
      <c r="H167" s="67">
        <f t="shared" si="56"/>
        <v>0</v>
      </c>
      <c r="I167" s="8">
        <f t="shared" si="53"/>
        <v>0</v>
      </c>
      <c r="J167" s="8">
        <f t="shared" si="54"/>
        <v>0</v>
      </c>
      <c r="K167" s="8">
        <f t="shared" si="55"/>
        <v>0</v>
      </c>
      <c r="L167" s="341"/>
      <c r="M167" s="342"/>
      <c r="N167" s="342"/>
      <c r="O167" s="343"/>
      <c r="P167" s="383"/>
      <c r="Q167" s="10"/>
      <c r="R167" s="10"/>
      <c r="S167" s="38"/>
      <c r="T167" s="383"/>
      <c r="U167" s="10"/>
      <c r="V167" s="10"/>
      <c r="W167" s="38"/>
      <c r="X167" s="383"/>
      <c r="Y167" s="10"/>
      <c r="Z167" s="10"/>
      <c r="AA167" s="38"/>
      <c r="AB167" s="383"/>
      <c r="AC167" s="10"/>
      <c r="AD167" s="10"/>
      <c r="AE167" s="38"/>
      <c r="AF167" s="383"/>
      <c r="AG167" s="10"/>
      <c r="AH167" s="10"/>
      <c r="AI167" s="38"/>
      <c r="AJ167" s="383"/>
      <c r="AK167" s="10"/>
      <c r="AL167" s="10"/>
      <c r="AM167" s="10"/>
      <c r="AN167" s="383"/>
      <c r="AO167" s="10"/>
      <c r="AP167" s="10"/>
      <c r="AQ167" s="38"/>
      <c r="AR167" s="383"/>
      <c r="AS167" s="10"/>
      <c r="AT167" s="10"/>
      <c r="AU167" s="38"/>
      <c r="AV167" s="383"/>
      <c r="AW167" s="10"/>
      <c r="AX167" s="10"/>
      <c r="AY167" s="38"/>
      <c r="AZ167" s="383"/>
      <c r="BA167" s="10"/>
      <c r="BB167" s="10"/>
      <c r="BC167" s="38"/>
      <c r="BD167" s="383"/>
      <c r="BE167" s="10"/>
      <c r="BF167" s="10"/>
      <c r="BG167" s="38"/>
      <c r="BH167" s="383"/>
      <c r="BI167" s="10"/>
      <c r="BJ167" s="10"/>
      <c r="BK167" s="38"/>
      <c r="BL167" s="383"/>
      <c r="BM167" s="10"/>
      <c r="BN167" s="10"/>
      <c r="BO167" s="38"/>
      <c r="BP167" s="383"/>
      <c r="BQ167" s="10"/>
      <c r="BR167" s="10"/>
      <c r="BS167" s="38"/>
      <c r="BT167" s="383"/>
      <c r="BU167" s="10"/>
      <c r="BV167" s="10"/>
      <c r="BW167" s="38"/>
      <c r="BX167" s="383"/>
      <c r="BY167" s="10"/>
      <c r="BZ167" s="10"/>
      <c r="CA167" s="38"/>
      <c r="CC167" s="59" t="s">
        <v>530</v>
      </c>
      <c r="CD167" s="58">
        <v>42634</v>
      </c>
    </row>
    <row r="168" spans="1:82" customFormat="1">
      <c r="A168" s="60" t="s">
        <v>531</v>
      </c>
      <c r="B168" s="118">
        <f t="shared" si="48"/>
        <v>0</v>
      </c>
      <c r="C168" s="62">
        <f t="shared" si="49"/>
        <v>0</v>
      </c>
      <c r="D168" s="63">
        <f>AF168+AN168+AV168+BD168+BL168+BT168</f>
        <v>0</v>
      </c>
      <c r="E168" s="8">
        <f t="shared" si="50"/>
        <v>0</v>
      </c>
      <c r="F168" s="8">
        <f t="shared" si="51"/>
        <v>0</v>
      </c>
      <c r="G168" s="64">
        <f t="shared" si="52"/>
        <v>0</v>
      </c>
      <c r="H168" s="67">
        <f t="shared" si="56"/>
        <v>0</v>
      </c>
      <c r="I168" s="8">
        <f t="shared" si="53"/>
        <v>0</v>
      </c>
      <c r="J168" s="8">
        <f t="shared" si="54"/>
        <v>0</v>
      </c>
      <c r="K168" s="8">
        <f t="shared" si="55"/>
        <v>0</v>
      </c>
      <c r="L168" s="351">
        <v>1000000</v>
      </c>
      <c r="M168" s="342"/>
      <c r="N168" s="342"/>
      <c r="O168" s="343"/>
      <c r="P168" s="383"/>
      <c r="Q168" s="10"/>
      <c r="R168" s="10"/>
      <c r="S168" s="38"/>
      <c r="T168" s="383"/>
      <c r="U168" s="10"/>
      <c r="V168" s="10"/>
      <c r="W168" s="38"/>
      <c r="X168" s="383">
        <v>1000000</v>
      </c>
      <c r="Y168" s="10"/>
      <c r="Z168" s="10"/>
      <c r="AA168" s="38"/>
      <c r="AB168" s="383"/>
      <c r="AC168" s="10"/>
      <c r="AD168" s="10"/>
      <c r="AE168" s="38"/>
      <c r="AF168" s="383"/>
      <c r="AG168" s="10"/>
      <c r="AH168" s="10"/>
      <c r="AI168" s="38"/>
      <c r="AJ168" s="383"/>
      <c r="AK168" s="10"/>
      <c r="AL168" s="10"/>
      <c r="AM168" s="10"/>
      <c r="AN168" s="383"/>
      <c r="AO168" s="10"/>
      <c r="AP168" s="10"/>
      <c r="AQ168" s="38"/>
      <c r="AR168" s="383"/>
      <c r="AS168" s="10"/>
      <c r="AT168" s="10"/>
      <c r="AU168" s="38"/>
      <c r="AV168" s="383"/>
      <c r="AW168" s="10"/>
      <c r="AX168" s="10"/>
      <c r="AY168" s="38"/>
      <c r="AZ168" s="383"/>
      <c r="BA168" s="10"/>
      <c r="BB168" s="10"/>
      <c r="BC168" s="38"/>
      <c r="BD168" s="383"/>
      <c r="BE168" s="10"/>
      <c r="BF168" s="10"/>
      <c r="BG168" s="38"/>
      <c r="BH168" s="383"/>
      <c r="BI168" s="10"/>
      <c r="BJ168" s="10"/>
      <c r="BK168" s="38"/>
      <c r="BL168" s="383"/>
      <c r="BM168" s="10"/>
      <c r="BN168" s="10"/>
      <c r="BO168" s="38"/>
      <c r="BP168" s="383"/>
      <c r="BQ168" s="10"/>
      <c r="BR168" s="10"/>
      <c r="BS168" s="38"/>
      <c r="BT168" s="383"/>
      <c r="BU168" s="10"/>
      <c r="BV168" s="10"/>
      <c r="BW168" s="38"/>
      <c r="BX168" s="383"/>
      <c r="BY168" s="10"/>
      <c r="BZ168" s="10"/>
      <c r="CA168" s="38"/>
      <c r="CB168" s="58">
        <v>42353</v>
      </c>
      <c r="CC168" s="59" t="s">
        <v>532</v>
      </c>
    </row>
    <row r="169" spans="1:82" customFormat="1">
      <c r="A169" s="60" t="s">
        <v>533</v>
      </c>
      <c r="B169" s="118">
        <f t="shared" si="48"/>
        <v>30000</v>
      </c>
      <c r="C169" s="62">
        <f t="shared" si="49"/>
        <v>0</v>
      </c>
      <c r="D169" s="63">
        <f>P169+X169+AF169+AN169+AV169+BD169+BL169+BT169</f>
        <v>0</v>
      </c>
      <c r="E169" s="8">
        <f t="shared" si="50"/>
        <v>0</v>
      </c>
      <c r="F169" s="8">
        <f t="shared" si="51"/>
        <v>0</v>
      </c>
      <c r="G169" s="64">
        <f t="shared" si="52"/>
        <v>0</v>
      </c>
      <c r="H169" s="67">
        <f t="shared" si="56"/>
        <v>0</v>
      </c>
      <c r="I169" s="8">
        <f t="shared" si="53"/>
        <v>0</v>
      </c>
      <c r="J169" s="8">
        <f t="shared" si="54"/>
        <v>30000</v>
      </c>
      <c r="K169" s="8">
        <f t="shared" si="55"/>
        <v>0</v>
      </c>
      <c r="L169" s="341"/>
      <c r="M169" s="342"/>
      <c r="N169" s="342"/>
      <c r="O169" s="343"/>
      <c r="P169" s="383"/>
      <c r="Q169" s="10"/>
      <c r="R169" s="10"/>
      <c r="S169" s="38"/>
      <c r="T169" s="383"/>
      <c r="U169" s="10"/>
      <c r="V169" s="10"/>
      <c r="W169" s="38"/>
      <c r="X169" s="383"/>
      <c r="Y169" s="10"/>
      <c r="Z169" s="10"/>
      <c r="AA169" s="38"/>
      <c r="AB169" s="383"/>
      <c r="AC169" s="10"/>
      <c r="AD169" s="10"/>
      <c r="AE169" s="38"/>
      <c r="AF169" s="383"/>
      <c r="AG169" s="10"/>
      <c r="AH169" s="10"/>
      <c r="AI169" s="38"/>
      <c r="AJ169" s="383"/>
      <c r="AK169" s="10"/>
      <c r="AL169" s="10"/>
      <c r="AM169" s="10"/>
      <c r="AN169" s="383"/>
      <c r="AO169" s="10"/>
      <c r="AP169" s="10"/>
      <c r="AQ169" s="38"/>
      <c r="AR169" s="383"/>
      <c r="AS169" s="10"/>
      <c r="AT169" s="10"/>
      <c r="AU169" s="38"/>
      <c r="AV169" s="383"/>
      <c r="AW169" s="10"/>
      <c r="AX169" s="10"/>
      <c r="AY169" s="38"/>
      <c r="AZ169" s="383"/>
      <c r="BA169" s="10"/>
      <c r="BB169" s="10">
        <v>30000</v>
      </c>
      <c r="BC169" s="38"/>
      <c r="BD169" s="383"/>
      <c r="BE169" s="10"/>
      <c r="BF169" s="10"/>
      <c r="BG169" s="38"/>
      <c r="BH169" s="383"/>
      <c r="BI169" s="10"/>
      <c r="BJ169" s="10"/>
      <c r="BK169" s="38"/>
      <c r="BL169" s="383"/>
      <c r="BM169" s="10"/>
      <c r="BN169" s="10"/>
      <c r="BO169" s="38"/>
      <c r="BP169" s="383"/>
      <c r="BQ169" s="10"/>
      <c r="BR169" s="10"/>
      <c r="BS169" s="38"/>
      <c r="BT169" s="383"/>
      <c r="BU169" s="10"/>
      <c r="BV169" s="10"/>
      <c r="BW169" s="38"/>
      <c r="BX169" s="383"/>
      <c r="BY169" s="10"/>
      <c r="BZ169" s="10"/>
      <c r="CA169" s="38"/>
      <c r="CC169" s="59" t="s">
        <v>534</v>
      </c>
      <c r="CD169" s="58">
        <v>42677</v>
      </c>
    </row>
    <row r="170" spans="1:82" customFormat="1">
      <c r="A170" s="60" t="s">
        <v>535</v>
      </c>
      <c r="B170" s="61">
        <f t="shared" si="48"/>
        <v>0</v>
      </c>
      <c r="C170" s="62">
        <f t="shared" si="49"/>
        <v>0</v>
      </c>
      <c r="D170" s="63">
        <f>P170+X170+AF170+AN170+AV170+BD170+BL170+BT170</f>
        <v>0</v>
      </c>
      <c r="E170" s="8">
        <f t="shared" si="50"/>
        <v>0</v>
      </c>
      <c r="F170" s="8">
        <f t="shared" si="51"/>
        <v>0</v>
      </c>
      <c r="G170" s="64">
        <f t="shared" si="52"/>
        <v>0</v>
      </c>
      <c r="H170" s="67">
        <f t="shared" si="56"/>
        <v>0</v>
      </c>
      <c r="I170" s="8">
        <f t="shared" si="53"/>
        <v>0</v>
      </c>
      <c r="J170" s="8">
        <f t="shared" si="54"/>
        <v>0</v>
      </c>
      <c r="K170" s="8">
        <f t="shared" si="55"/>
        <v>0</v>
      </c>
      <c r="L170" s="341"/>
      <c r="M170" s="342"/>
      <c r="N170" s="342"/>
      <c r="O170" s="343"/>
      <c r="P170" s="383"/>
      <c r="Q170" s="10"/>
      <c r="R170" s="10"/>
      <c r="S170" s="38"/>
      <c r="T170" s="383"/>
      <c r="U170" s="10"/>
      <c r="V170" s="10"/>
      <c r="W170" s="38"/>
      <c r="X170" s="383"/>
      <c r="Y170" s="10"/>
      <c r="Z170" s="10"/>
      <c r="AA170" s="38"/>
      <c r="AB170" s="383"/>
      <c r="AC170" s="10"/>
      <c r="AD170" s="10"/>
      <c r="AE170" s="38"/>
      <c r="AF170" s="383"/>
      <c r="AG170" s="10"/>
      <c r="AH170" s="10"/>
      <c r="AI170" s="38"/>
      <c r="AJ170" s="383"/>
      <c r="AK170" s="10"/>
      <c r="AL170" s="10"/>
      <c r="AM170" s="10"/>
      <c r="AN170" s="383"/>
      <c r="AO170" s="10"/>
      <c r="AP170" s="10"/>
      <c r="AQ170" s="38"/>
      <c r="AR170" s="383"/>
      <c r="AS170" s="10"/>
      <c r="AT170" s="10"/>
      <c r="AU170" s="38"/>
      <c r="AV170" s="383"/>
      <c r="AW170" s="10"/>
      <c r="AX170" s="10"/>
      <c r="AY170" s="38"/>
      <c r="AZ170" s="383"/>
      <c r="BA170" s="10"/>
      <c r="BB170" s="10"/>
      <c r="BC170" s="38"/>
      <c r="BD170" s="383"/>
      <c r="BE170" s="10"/>
      <c r="BF170" s="10"/>
      <c r="BG170" s="38"/>
      <c r="BH170" s="383"/>
      <c r="BI170" s="10"/>
      <c r="BJ170" s="10"/>
      <c r="BK170" s="38"/>
      <c r="BL170" s="383"/>
      <c r="BM170" s="10"/>
      <c r="BN170" s="10"/>
      <c r="BO170" s="38"/>
      <c r="BP170" s="383"/>
      <c r="BQ170" s="10"/>
      <c r="BR170" s="10"/>
      <c r="BS170" s="38"/>
      <c r="BT170" s="383"/>
      <c r="BU170" s="10"/>
      <c r="BV170" s="10"/>
      <c r="BW170" s="38"/>
      <c r="BX170" s="383"/>
      <c r="BY170" s="10"/>
      <c r="BZ170" s="10"/>
      <c r="CA170" s="38"/>
      <c r="CC170" s="59" t="s">
        <v>536</v>
      </c>
      <c r="CD170" s="58">
        <v>42331</v>
      </c>
    </row>
    <row r="171" spans="1:82" customFormat="1">
      <c r="A171" s="60" t="s">
        <v>537</v>
      </c>
      <c r="B171" s="61">
        <f t="shared" si="48"/>
        <v>0</v>
      </c>
      <c r="C171" s="62">
        <f t="shared" si="49"/>
        <v>0</v>
      </c>
      <c r="D171" s="63">
        <f>P171+X171+AF171+AN171+AV171+BD171+BL171+BT171</f>
        <v>0</v>
      </c>
      <c r="E171" s="8">
        <f t="shared" si="50"/>
        <v>0</v>
      </c>
      <c r="F171" s="8">
        <f t="shared" si="51"/>
        <v>0</v>
      </c>
      <c r="G171" s="64">
        <f t="shared" si="52"/>
        <v>0</v>
      </c>
      <c r="H171" s="67">
        <f t="shared" si="56"/>
        <v>0</v>
      </c>
      <c r="I171" s="8">
        <f t="shared" si="53"/>
        <v>0</v>
      </c>
      <c r="J171" s="8">
        <f t="shared" si="54"/>
        <v>0</v>
      </c>
      <c r="K171" s="8">
        <f t="shared" si="55"/>
        <v>0</v>
      </c>
      <c r="L171" s="341"/>
      <c r="M171" s="342"/>
      <c r="N171" s="342"/>
      <c r="O171" s="343"/>
      <c r="P171" s="383"/>
      <c r="Q171" s="10"/>
      <c r="R171" s="10"/>
      <c r="S171" s="38"/>
      <c r="T171" s="383"/>
      <c r="U171" s="10"/>
      <c r="V171" s="10"/>
      <c r="W171" s="38"/>
      <c r="X171" s="383"/>
      <c r="Y171" s="10"/>
      <c r="Z171" s="10"/>
      <c r="AA171" s="38"/>
      <c r="AB171" s="383"/>
      <c r="AC171" s="10"/>
      <c r="AD171" s="10"/>
      <c r="AE171" s="38"/>
      <c r="AF171" s="383"/>
      <c r="AG171" s="10"/>
      <c r="AH171" s="10"/>
      <c r="AI171" s="38"/>
      <c r="AJ171" s="383"/>
      <c r="AK171" s="10"/>
      <c r="AL171" s="10"/>
      <c r="AM171" s="10"/>
      <c r="AN171" s="383"/>
      <c r="AO171" s="10"/>
      <c r="AP171" s="10"/>
      <c r="AQ171" s="38"/>
      <c r="AR171" s="383"/>
      <c r="AS171" s="10"/>
      <c r="AT171" s="10"/>
      <c r="AU171" s="38"/>
      <c r="AV171" s="383"/>
      <c r="AW171" s="10"/>
      <c r="AX171" s="10"/>
      <c r="AY171" s="38"/>
      <c r="AZ171" s="383"/>
      <c r="BA171" s="10"/>
      <c r="BB171" s="10"/>
      <c r="BC171" s="38"/>
      <c r="BD171" s="383"/>
      <c r="BE171" s="10"/>
      <c r="BF171" s="10"/>
      <c r="BG171" s="38"/>
      <c r="BH171" s="383"/>
      <c r="BI171" s="10"/>
      <c r="BJ171" s="10"/>
      <c r="BK171" s="38"/>
      <c r="BL171" s="383"/>
      <c r="BM171" s="10"/>
      <c r="BN171" s="10"/>
      <c r="BO171" s="38"/>
      <c r="BP171" s="383"/>
      <c r="BQ171" s="10"/>
      <c r="BR171" s="10"/>
      <c r="BS171" s="38"/>
      <c r="BT171" s="383"/>
      <c r="BU171" s="10"/>
      <c r="BV171" s="10"/>
      <c r="BW171" s="38"/>
      <c r="BX171" s="383"/>
      <c r="BY171" s="10"/>
      <c r="BZ171" s="10"/>
      <c r="CA171" s="38"/>
      <c r="CB171" s="58">
        <v>42713</v>
      </c>
      <c r="CC171" s="59" t="s">
        <v>538</v>
      </c>
      <c r="CD171" s="58">
        <v>42713</v>
      </c>
    </row>
    <row r="172" spans="1:82" customFormat="1">
      <c r="A172" s="60" t="s">
        <v>539</v>
      </c>
      <c r="B172" s="61">
        <f t="shared" si="48"/>
        <v>0</v>
      </c>
      <c r="C172" s="62">
        <f t="shared" si="49"/>
        <v>0</v>
      </c>
      <c r="D172" s="63">
        <f>P172+X172+AF172+AN172+AV172+BD172+BL172+BT172</f>
        <v>0</v>
      </c>
      <c r="E172" s="8">
        <f t="shared" si="50"/>
        <v>0</v>
      </c>
      <c r="F172" s="8">
        <f t="shared" si="51"/>
        <v>0</v>
      </c>
      <c r="G172" s="64">
        <f t="shared" si="52"/>
        <v>0</v>
      </c>
      <c r="H172" s="67">
        <f t="shared" si="56"/>
        <v>0</v>
      </c>
      <c r="I172" s="8">
        <f t="shared" si="53"/>
        <v>0</v>
      </c>
      <c r="J172" s="8">
        <f t="shared" si="54"/>
        <v>0</v>
      </c>
      <c r="K172" s="8">
        <f t="shared" si="55"/>
        <v>0</v>
      </c>
      <c r="L172" s="341"/>
      <c r="M172" s="342"/>
      <c r="N172" s="342"/>
      <c r="O172" s="343"/>
      <c r="P172" s="383"/>
      <c r="Q172" s="10"/>
      <c r="R172" s="10"/>
      <c r="S172" s="38"/>
      <c r="T172" s="383"/>
      <c r="U172" s="10"/>
      <c r="V172" s="10"/>
      <c r="W172" s="38"/>
      <c r="X172" s="383"/>
      <c r="Y172" s="10"/>
      <c r="Z172" s="10"/>
      <c r="AA172" s="38"/>
      <c r="AB172" s="383"/>
      <c r="AC172" s="10"/>
      <c r="AD172" s="10"/>
      <c r="AE172" s="38"/>
      <c r="AF172" s="383"/>
      <c r="AG172" s="10"/>
      <c r="AH172" s="10"/>
      <c r="AI172" s="38"/>
      <c r="AJ172" s="383"/>
      <c r="AK172" s="10"/>
      <c r="AL172" s="10"/>
      <c r="AM172" s="10"/>
      <c r="AN172" s="383"/>
      <c r="AO172" s="10"/>
      <c r="AP172" s="10"/>
      <c r="AQ172" s="38"/>
      <c r="AR172" s="383"/>
      <c r="AS172" s="10"/>
      <c r="AT172" s="10"/>
      <c r="AU172" s="38"/>
      <c r="AV172" s="383"/>
      <c r="AW172" s="10"/>
      <c r="AX172" s="10"/>
      <c r="AY172" s="38"/>
      <c r="AZ172" s="383"/>
      <c r="BA172" s="10"/>
      <c r="BB172" s="10"/>
      <c r="BC172" s="38"/>
      <c r="BD172" s="383"/>
      <c r="BE172" s="10"/>
      <c r="BF172" s="10"/>
      <c r="BG172" s="38"/>
      <c r="BH172" s="383"/>
      <c r="BI172" s="10"/>
      <c r="BJ172" s="10"/>
      <c r="BK172" s="38"/>
      <c r="BL172" s="383"/>
      <c r="BM172" s="10"/>
      <c r="BN172" s="10"/>
      <c r="BO172" s="38"/>
      <c r="BP172" s="383"/>
      <c r="BQ172" s="10"/>
      <c r="BR172" s="10"/>
      <c r="BS172" s="38"/>
      <c r="BT172" s="383"/>
      <c r="BU172" s="10"/>
      <c r="BV172" s="10"/>
      <c r="BW172" s="38"/>
      <c r="BX172" s="383"/>
      <c r="BY172" s="10"/>
      <c r="BZ172" s="10"/>
      <c r="CA172" s="38"/>
      <c r="CC172" s="59" t="s">
        <v>540</v>
      </c>
      <c r="CD172" s="58">
        <v>42954</v>
      </c>
    </row>
    <row r="173" spans="1:82" ht="15.75" thickBot="1">
      <c r="A173" s="12"/>
      <c r="B173" s="54"/>
      <c r="C173" s="38"/>
      <c r="D173" s="10">
        <f>P173+X173+AF173+AN173+AV173+BD173+BL173+BT173</f>
        <v>0</v>
      </c>
      <c r="E173" s="10">
        <f t="shared" si="50"/>
        <v>0</v>
      </c>
      <c r="F173" s="10">
        <f t="shared" si="51"/>
        <v>0</v>
      </c>
      <c r="G173" s="52">
        <f t="shared" si="52"/>
        <v>0</v>
      </c>
      <c r="H173" s="10">
        <f t="shared" si="56"/>
        <v>0</v>
      </c>
      <c r="I173" s="10">
        <f t="shared" si="53"/>
        <v>0</v>
      </c>
      <c r="J173" s="10">
        <f t="shared" si="54"/>
        <v>0</v>
      </c>
      <c r="K173" s="304">
        <f t="shared" si="55"/>
        <v>0</v>
      </c>
      <c r="L173" s="306"/>
      <c r="M173" s="307"/>
      <c r="N173" s="307"/>
      <c r="O173" s="308"/>
      <c r="P173" s="63"/>
      <c r="Q173" s="10"/>
      <c r="R173" s="8"/>
      <c r="S173" s="38"/>
      <c r="T173" s="387"/>
      <c r="U173" s="304"/>
      <c r="V173" s="388"/>
      <c r="W173" s="389"/>
      <c r="X173" s="387"/>
      <c r="Y173" s="304"/>
      <c r="Z173" s="388"/>
      <c r="AA173" s="389"/>
      <c r="AB173" s="387"/>
      <c r="AC173" s="304"/>
      <c r="AD173" s="388"/>
      <c r="AE173" s="389"/>
      <c r="AF173" s="387"/>
      <c r="AG173" s="304"/>
      <c r="AH173" s="388"/>
      <c r="AI173" s="389"/>
      <c r="AJ173" s="387"/>
      <c r="AK173" s="304"/>
      <c r="AL173" s="388"/>
      <c r="AM173" s="304"/>
      <c r="AN173" s="387"/>
      <c r="AO173" s="304"/>
      <c r="AP173" s="388"/>
      <c r="AQ173" s="389"/>
      <c r="AR173" s="387"/>
      <c r="AS173" s="304"/>
      <c r="AT173" s="388"/>
      <c r="AU173" s="389"/>
      <c r="AV173" s="394"/>
      <c r="AW173" s="304"/>
      <c r="AX173" s="304"/>
      <c r="AY173" s="389"/>
      <c r="AZ173" s="394"/>
      <c r="BA173" s="304"/>
      <c r="BB173" s="304"/>
      <c r="BC173" s="389"/>
      <c r="BD173" s="387"/>
      <c r="BE173" s="304"/>
      <c r="BF173" s="388"/>
      <c r="BG173" s="389"/>
      <c r="BH173" s="387"/>
      <c r="BI173" s="304"/>
      <c r="BJ173" s="388"/>
      <c r="BK173" s="389"/>
      <c r="BL173" s="387"/>
      <c r="BM173" s="304"/>
      <c r="BN173" s="388"/>
      <c r="BO173" s="389"/>
      <c r="BP173" s="387"/>
      <c r="BQ173" s="304"/>
      <c r="BR173" s="388"/>
      <c r="BS173" s="389"/>
      <c r="BT173" s="387"/>
      <c r="BU173" s="304"/>
      <c r="BV173" s="388"/>
      <c r="BW173" s="389"/>
      <c r="BX173" s="387"/>
      <c r="BY173" s="304"/>
      <c r="BZ173" s="388"/>
      <c r="CA173" s="389"/>
    </row>
    <row r="174" spans="1:82" s="129" customFormat="1" ht="15.75" thickBot="1">
      <c r="A174" s="126" t="s">
        <v>335</v>
      </c>
      <c r="B174" s="126">
        <f t="shared" ref="B174:O174" si="58">SUM(B8:B172)</f>
        <v>56709908.26706627</v>
      </c>
      <c r="C174" s="127">
        <f t="shared" si="58"/>
        <v>3276978500.909091</v>
      </c>
      <c r="D174" s="128">
        <f t="shared" si="58"/>
        <v>24792798.753246754</v>
      </c>
      <c r="E174" s="128">
        <f t="shared" si="58"/>
        <v>53563713.63636364</v>
      </c>
      <c r="F174" s="128">
        <f t="shared" si="58"/>
        <v>0</v>
      </c>
      <c r="G174" s="128">
        <f t="shared" si="58"/>
        <v>0</v>
      </c>
      <c r="H174" s="128">
        <f t="shared" si="58"/>
        <v>27119904.816849817</v>
      </c>
      <c r="I174" s="128">
        <f t="shared" si="58"/>
        <v>3209064787.2727275</v>
      </c>
      <c r="J174" s="128">
        <f t="shared" si="58"/>
        <v>4797204.6969696973</v>
      </c>
      <c r="K174" s="128">
        <f t="shared" si="58"/>
        <v>14350000</v>
      </c>
      <c r="L174" s="128">
        <f t="shared" si="58"/>
        <v>51401523.535353541</v>
      </c>
      <c r="M174" s="128">
        <f t="shared" si="58"/>
        <v>5454545.4545454541</v>
      </c>
      <c r="N174" s="128">
        <f t="shared" si="58"/>
        <v>5668954.5454545459</v>
      </c>
      <c r="O174" s="128">
        <f t="shared" si="58"/>
        <v>0</v>
      </c>
      <c r="P174" s="403">
        <f t="shared" ref="P174:AU174" si="59">SUM(P8:P173)</f>
        <v>16251223.948051948</v>
      </c>
      <c r="Q174" s="399">
        <f t="shared" si="59"/>
        <v>15210200</v>
      </c>
      <c r="R174" s="400">
        <f t="shared" si="59"/>
        <v>33868842.927960932</v>
      </c>
      <c r="S174" s="401">
        <f t="shared" si="59"/>
        <v>3483424050.1298704</v>
      </c>
      <c r="T174" s="400">
        <f t="shared" si="59"/>
        <v>0</v>
      </c>
      <c r="U174" s="399">
        <f t="shared" si="59"/>
        <v>0</v>
      </c>
      <c r="V174" s="400">
        <f t="shared" si="59"/>
        <v>1964295.6060606062</v>
      </c>
      <c r="W174" s="401">
        <f t="shared" si="59"/>
        <v>9360000</v>
      </c>
      <c r="X174" s="398">
        <f t="shared" si="59"/>
        <v>7767793.4199134195</v>
      </c>
      <c r="Y174" s="399">
        <f t="shared" si="59"/>
        <v>28400000</v>
      </c>
      <c r="Z174" s="400">
        <f t="shared" si="59"/>
        <v>3037680</v>
      </c>
      <c r="AA174" s="401">
        <f t="shared" si="59"/>
        <v>13854545.454545453</v>
      </c>
      <c r="AB174" s="398">
        <f t="shared" si="59"/>
        <v>0</v>
      </c>
      <c r="AC174" s="399">
        <f t="shared" si="59"/>
        <v>0</v>
      </c>
      <c r="AD174" s="400">
        <f t="shared" si="59"/>
        <v>0</v>
      </c>
      <c r="AE174" s="401">
        <f t="shared" si="59"/>
        <v>0</v>
      </c>
      <c r="AF174" s="398">
        <f t="shared" si="59"/>
        <v>7500</v>
      </c>
      <c r="AG174" s="399">
        <f t="shared" si="59"/>
        <v>0</v>
      </c>
      <c r="AH174" s="400">
        <f t="shared" si="59"/>
        <v>733330</v>
      </c>
      <c r="AI174" s="401">
        <f t="shared" si="59"/>
        <v>391880</v>
      </c>
      <c r="AJ174" s="398">
        <f t="shared" si="59"/>
        <v>0</v>
      </c>
      <c r="AK174" s="399">
        <f t="shared" si="59"/>
        <v>0</v>
      </c>
      <c r="AL174" s="400">
        <f t="shared" si="59"/>
        <v>810954.54545454541</v>
      </c>
      <c r="AM174" s="401">
        <f t="shared" si="59"/>
        <v>1600000</v>
      </c>
      <c r="AN174" s="398">
        <f t="shared" si="59"/>
        <v>6666.6666666666661</v>
      </c>
      <c r="AO174" s="399">
        <f t="shared" si="59"/>
        <v>0</v>
      </c>
      <c r="AP174" s="400">
        <f t="shared" si="59"/>
        <v>6333.333333333333</v>
      </c>
      <c r="AQ174" s="401">
        <f t="shared" si="59"/>
        <v>0</v>
      </c>
      <c r="AR174" s="398">
        <f t="shared" si="59"/>
        <v>0</v>
      </c>
      <c r="AS174" s="399">
        <f t="shared" si="59"/>
        <v>0</v>
      </c>
      <c r="AT174" s="400">
        <f t="shared" si="59"/>
        <v>1520000</v>
      </c>
      <c r="AU174" s="401">
        <f t="shared" si="59"/>
        <v>60000</v>
      </c>
      <c r="AV174" s="402">
        <f t="shared" ref="AV174:CA174" si="60">SUM(AV8:AV173)</f>
        <v>0</v>
      </c>
      <c r="AW174" s="399">
        <f t="shared" si="60"/>
        <v>7080</v>
      </c>
      <c r="AX174" s="399">
        <f t="shared" si="60"/>
        <v>52187</v>
      </c>
      <c r="AY174" s="401">
        <f t="shared" si="60"/>
        <v>350000</v>
      </c>
      <c r="AZ174" s="402">
        <f t="shared" si="60"/>
        <v>0</v>
      </c>
      <c r="BA174" s="399">
        <f t="shared" si="60"/>
        <v>0</v>
      </c>
      <c r="BB174" s="399">
        <f t="shared" si="60"/>
        <v>30000</v>
      </c>
      <c r="BC174" s="401">
        <f t="shared" si="60"/>
        <v>0</v>
      </c>
      <c r="BD174" s="398">
        <f t="shared" si="60"/>
        <v>0</v>
      </c>
      <c r="BE174" s="399">
        <f t="shared" si="60"/>
        <v>0</v>
      </c>
      <c r="BF174" s="400">
        <f t="shared" si="60"/>
        <v>5462226</v>
      </c>
      <c r="BG174" s="401">
        <f t="shared" si="60"/>
        <v>56000</v>
      </c>
      <c r="BH174" s="398">
        <f t="shared" si="60"/>
        <v>0</v>
      </c>
      <c r="BI174" s="399">
        <f t="shared" si="60"/>
        <v>0</v>
      </c>
      <c r="BJ174" s="400">
        <f t="shared" si="60"/>
        <v>0</v>
      </c>
      <c r="BK174" s="401">
        <f t="shared" si="60"/>
        <v>0</v>
      </c>
      <c r="BL174" s="398">
        <f t="shared" si="60"/>
        <v>0</v>
      </c>
      <c r="BM174" s="399">
        <f t="shared" si="60"/>
        <v>0</v>
      </c>
      <c r="BN174" s="400">
        <f t="shared" si="60"/>
        <v>0</v>
      </c>
      <c r="BO174" s="401">
        <f t="shared" si="60"/>
        <v>0</v>
      </c>
      <c r="BP174" s="398">
        <f t="shared" si="60"/>
        <v>0</v>
      </c>
      <c r="BQ174" s="399">
        <f t="shared" si="60"/>
        <v>0</v>
      </c>
      <c r="BR174" s="400">
        <f t="shared" si="60"/>
        <v>750000</v>
      </c>
      <c r="BS174" s="401">
        <f t="shared" si="60"/>
        <v>3330000</v>
      </c>
      <c r="BT174" s="398">
        <f t="shared" si="60"/>
        <v>28815773.809523806</v>
      </c>
      <c r="BU174" s="399">
        <f t="shared" si="60"/>
        <v>9946433.6363636367</v>
      </c>
      <c r="BV174" s="400">
        <f t="shared" si="60"/>
        <v>6786670</v>
      </c>
      <c r="BW174" s="401">
        <f t="shared" si="60"/>
        <v>24300000</v>
      </c>
      <c r="BX174" s="398">
        <f t="shared" si="60"/>
        <v>0</v>
      </c>
      <c r="BY174" s="399">
        <f t="shared" si="60"/>
        <v>0</v>
      </c>
      <c r="BZ174" s="400">
        <f t="shared" si="60"/>
        <v>5908909.0909090908</v>
      </c>
      <c r="CA174" s="401">
        <f t="shared" si="60"/>
        <v>0</v>
      </c>
    </row>
    <row r="175" spans="1:82">
      <c r="A175" s="8"/>
      <c r="B175" s="53"/>
      <c r="C175" s="10"/>
      <c r="D175" s="39"/>
      <c r="E175" s="39"/>
      <c r="F175" s="39"/>
      <c r="G175" s="39"/>
      <c r="H175" s="39"/>
      <c r="I175" s="39"/>
      <c r="J175" s="39"/>
      <c r="K175" s="39"/>
      <c r="L175" s="95"/>
      <c r="M175" s="95"/>
      <c r="N175" s="95"/>
      <c r="O175" s="95"/>
      <c r="P175" s="8"/>
    </row>
  </sheetData>
  <mergeCells count="32">
    <mergeCell ref="P5:S5"/>
    <mergeCell ref="P4:CA4"/>
    <mergeCell ref="BT5:BW5"/>
    <mergeCell ref="BH5:BK5"/>
    <mergeCell ref="A1:A3"/>
    <mergeCell ref="T5:W5"/>
    <mergeCell ref="X5:AA5"/>
    <mergeCell ref="AJ5:AM5"/>
    <mergeCell ref="AR5:AU5"/>
    <mergeCell ref="AF5:AI5"/>
    <mergeCell ref="AN5:AQ5"/>
    <mergeCell ref="BD5:BG5"/>
    <mergeCell ref="BL5:BO5"/>
    <mergeCell ref="AB5:AE5"/>
    <mergeCell ref="BP5:BS5"/>
    <mergeCell ref="BX5:CA5"/>
    <mergeCell ref="AV5:AY5"/>
    <mergeCell ref="AZ5:BC5"/>
    <mergeCell ref="B3:K3"/>
    <mergeCell ref="B4:C5"/>
    <mergeCell ref="A4:A6"/>
    <mergeCell ref="L3:O3"/>
    <mergeCell ref="D4:G4"/>
    <mergeCell ref="H4:K4"/>
    <mergeCell ref="L4:O4"/>
    <mergeCell ref="D5:E5"/>
    <mergeCell ref="F5:G5"/>
    <mergeCell ref="H5:I5"/>
    <mergeCell ref="J5:K5"/>
    <mergeCell ref="L5:M5"/>
    <mergeCell ref="N5:O5"/>
    <mergeCell ref="P3:CA3"/>
  </mergeCells>
  <conditionalFormatting sqref="P19 P17:R17 T17:U17 B8:B104">
    <cfRule type="cellIs" dxfId="9" priority="15" operator="equal">
      <formula>1</formula>
    </cfRule>
  </conditionalFormatting>
  <conditionalFormatting sqref="R19">
    <cfRule type="cellIs" dxfId="8" priority="13" operator="equal">
      <formula>1</formula>
    </cfRule>
  </conditionalFormatting>
  <conditionalFormatting sqref="R26">
    <cfRule type="cellIs" dxfId="7" priority="9" operator="equal">
      <formula>1</formula>
    </cfRule>
  </conditionalFormatting>
  <conditionalFormatting sqref="P37:R38 S37 T38:BU38 BW38:CA38 T36:CA37 P8:BU8 BW8:CA8 P9:CA29 P31:CA35 Q30:CA30 P39:CA88 P173:CA175">
    <cfRule type="cellIs" dxfId="6" priority="8" operator="greaterThan">
      <formula>0</formula>
    </cfRule>
  </conditionalFormatting>
  <conditionalFormatting sqref="P36:S36">
    <cfRule type="cellIs" dxfId="5" priority="7" operator="greaterThan">
      <formula>0</formula>
    </cfRule>
  </conditionalFormatting>
  <conditionalFormatting sqref="P26">
    <cfRule type="cellIs" dxfId="4" priority="5" operator="equal">
      <formula>1</formula>
    </cfRule>
  </conditionalFormatting>
  <conditionalFormatting sqref="P89:CA95 P97:CA97 P99:CA172">
    <cfRule type="cellIs" dxfId="3" priority="4" operator="greaterThan">
      <formula>0</formula>
    </cfRule>
  </conditionalFormatting>
  <conditionalFormatting sqref="P96:CA96">
    <cfRule type="cellIs" dxfId="2" priority="3" operator="greaterThan">
      <formula>0</formula>
    </cfRule>
  </conditionalFormatting>
  <conditionalFormatting sqref="P98:CA98">
    <cfRule type="cellIs" dxfId="1" priority="2" operator="greaterThan">
      <formula>0</formula>
    </cfRule>
  </conditionalFormatting>
  <conditionalFormatting sqref="L168">
    <cfRule type="cellIs" dxfId="0" priority="1" operator="greaterThan">
      <formula>0</formula>
    </cfRule>
  </conditionalFormatting>
  <hyperlinks>
    <hyperlink ref="CC92" r:id="rId1"/>
    <hyperlink ref="CC93" r:id="rId2"/>
    <hyperlink ref="CC96" r:id="rId3" display="http://www4.unfccc.int/ndcregistry/PublishedDocuments/Mali%20First/Mali_revised%20NDC.pdf "/>
    <hyperlink ref="CC105" r:id="rId4"/>
    <hyperlink ref="CC107" r:id="rId5"/>
    <hyperlink ref="CC127" r:id="rId6"/>
    <hyperlink ref="CC146" r:id="rId7"/>
    <hyperlink ref="CC151" r:id="rId8"/>
    <hyperlink ref="CC160" r:id="rId9"/>
    <hyperlink ref="CC165" r:id="rId10"/>
    <hyperlink ref="CC171" r:id="rId11"/>
    <hyperlink ref="CC110" r:id="rId12"/>
    <hyperlink ref="CC90" r:id="rId13"/>
    <hyperlink ref="CC91" r:id="rId14"/>
    <hyperlink ref="CC94" r:id="rId15"/>
    <hyperlink ref="CC100" r:id="rId16"/>
    <hyperlink ref="CC99" r:id="rId17"/>
    <hyperlink ref="CC89" r:id="rId18"/>
    <hyperlink ref="CC103" r:id="rId19"/>
    <hyperlink ref="CC106" r:id="rId20"/>
    <hyperlink ref="CC108" r:id="rId21"/>
    <hyperlink ref="CC111" r:id="rId22"/>
    <hyperlink ref="CC112" r:id="rId23"/>
    <hyperlink ref="CC113" r:id="rId24"/>
    <hyperlink ref="CC115" r:id="rId25"/>
    <hyperlink ref="CC117" r:id="rId26"/>
    <hyperlink ref="CC118" r:id="rId27"/>
    <hyperlink ref="CC119" r:id="rId28"/>
    <hyperlink ref="CC120" r:id="rId29"/>
    <hyperlink ref="CC123" r:id="rId30"/>
    <hyperlink ref="CC126" r:id="rId31"/>
    <hyperlink ref="CC144" r:id="rId32"/>
    <hyperlink ref="CC145" r:id="rId33"/>
    <hyperlink ref="CC148" r:id="rId34"/>
    <hyperlink ref="CC149" r:id="rId35"/>
    <hyperlink ref="CC150" r:id="rId36"/>
    <hyperlink ref="CC152" r:id="rId37"/>
    <hyperlink ref="CC153" r:id="rId38"/>
    <hyperlink ref="CC154" r:id="rId39"/>
    <hyperlink ref="CC156" r:id="rId40"/>
    <hyperlink ref="CC158" r:id="rId41"/>
    <hyperlink ref="CC159" r:id="rId42"/>
    <hyperlink ref="CC161" r:id="rId43"/>
    <hyperlink ref="CC162" r:id="rId44"/>
    <hyperlink ref="CC163" r:id="rId45"/>
    <hyperlink ref="CC164" r:id="rId46"/>
    <hyperlink ref="CC166" r:id="rId47"/>
    <hyperlink ref="CC167" r:id="rId48"/>
    <hyperlink ref="CC168" r:id="rId49"/>
    <hyperlink ref="CC169" r:id="rId50"/>
    <hyperlink ref="CC170" r:id="rId51"/>
    <hyperlink ref="CC172" r:id="rId52"/>
    <hyperlink ref="CC128" r:id="rId53"/>
    <hyperlink ref="CC129" r:id="rId54"/>
    <hyperlink ref="CC130" r:id="rId55"/>
    <hyperlink ref="CC131" r:id="rId56"/>
    <hyperlink ref="CC132" r:id="rId57"/>
    <hyperlink ref="CC133" r:id="rId58"/>
    <hyperlink ref="CC134" r:id="rId59"/>
    <hyperlink ref="CC136" r:id="rId60"/>
    <hyperlink ref="CC137" r:id="rId61"/>
    <hyperlink ref="CC138" r:id="rId62"/>
    <hyperlink ref="CC139" r:id="rId63"/>
    <hyperlink ref="CC140" r:id="rId64"/>
    <hyperlink ref="CC141" r:id="rId65"/>
    <hyperlink ref="CC135" r:id="rId66" display="http://www4.unfccc.int/Submissions/INDC/Published%20Documents/Senegal/1/CPDN%20-%20S%C3%A9n%C3%A9gal.pdf "/>
    <hyperlink ref="CC124" r:id="rId67"/>
    <hyperlink ref="CC116" r:id="rId68"/>
    <hyperlink ref="CC95" r:id="rId69"/>
    <hyperlink ref="CC97" r:id="rId70"/>
    <hyperlink ref="CC102" r:id="rId71"/>
    <hyperlink ref="CC101" r:id="rId72"/>
    <hyperlink ref="CC104" r:id="rId73"/>
    <hyperlink ref="CC114" r:id="rId74"/>
    <hyperlink ref="CC121" r:id="rId75"/>
    <hyperlink ref="CC122" r:id="rId76"/>
    <hyperlink ref="CC125" r:id="rId77"/>
    <hyperlink ref="CC109" r:id="rId78"/>
    <hyperlink ref="CC98" r:id="rId79" display="http://www4.unfccc.int/ndcregistry/PublishedDocuments/Mauretania%20First/INDC%20MAURITANIA.pdf "/>
    <hyperlink ref="CC142" r:id="rId80"/>
    <hyperlink ref="CC143" r:id="rId81"/>
    <hyperlink ref="CC147" r:id="rId82"/>
    <hyperlink ref="CC155" r:id="rId83"/>
    <hyperlink ref="CC157" r:id="rId84"/>
  </hyperlinks>
  <pageMargins left="0.7" right="0.7" top="0.75" bottom="0.75" header="0.3" footer="0.3"/>
  <pageSetup orientation="landscape" horizontalDpi="300" verticalDpi="300" r:id="rId85"/>
  <drawing r:id="rId8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22"/>
  <sheetViews>
    <sheetView zoomScale="120" zoomScaleNormal="120" zoomScalePageLayoutView="120" workbookViewId="0">
      <selection activeCell="B1" sqref="B1:B3"/>
    </sheetView>
  </sheetViews>
  <sheetFormatPr defaultColWidth="11.42578125" defaultRowHeight="15"/>
  <cols>
    <col min="2" max="2" width="44.28515625" customWidth="1"/>
    <col min="3" max="3" width="22" customWidth="1"/>
    <col min="4" max="4" width="76.140625" customWidth="1"/>
  </cols>
  <sheetData>
    <row r="1" spans="2:4">
      <c r="B1" s="522"/>
    </row>
    <row r="2" spans="2:4">
      <c r="B2" s="522"/>
    </row>
    <row r="3" spans="2:4" ht="15.75" thickBot="1">
      <c r="B3" s="523"/>
    </row>
    <row r="4" spans="2:4" ht="20.25" thickBot="1">
      <c r="B4" s="515" t="s">
        <v>16</v>
      </c>
      <c r="C4" s="516"/>
      <c r="D4" s="517"/>
    </row>
    <row r="5" spans="2:4" ht="15.75" thickBot="1">
      <c r="B5" s="405" t="s">
        <v>65</v>
      </c>
      <c r="C5" s="406" t="s">
        <v>17</v>
      </c>
      <c r="D5" s="407" t="s">
        <v>59</v>
      </c>
    </row>
    <row r="6" spans="2:4">
      <c r="B6" s="99" t="s">
        <v>31</v>
      </c>
      <c r="C6" s="99" t="s">
        <v>18</v>
      </c>
      <c r="D6" s="99" t="s">
        <v>60</v>
      </c>
    </row>
    <row r="7" spans="2:4">
      <c r="B7" s="99" t="s">
        <v>66</v>
      </c>
      <c r="C7" s="99" t="s">
        <v>18</v>
      </c>
      <c r="D7" s="99" t="s">
        <v>61</v>
      </c>
    </row>
    <row r="8" spans="2:4">
      <c r="B8" s="99" t="s">
        <v>52</v>
      </c>
      <c r="C8" s="99" t="s">
        <v>18</v>
      </c>
      <c r="D8" s="99" t="s">
        <v>62</v>
      </c>
    </row>
    <row r="9" spans="2:4">
      <c r="B9" s="99" t="s">
        <v>32</v>
      </c>
      <c r="C9" s="99" t="s">
        <v>18</v>
      </c>
      <c r="D9" s="99" t="s">
        <v>63</v>
      </c>
    </row>
    <row r="10" spans="2:4">
      <c r="B10" s="5" t="s">
        <v>33</v>
      </c>
      <c r="C10" s="5" t="s">
        <v>18</v>
      </c>
      <c r="D10" s="5" t="s">
        <v>28</v>
      </c>
    </row>
    <row r="11" spans="2:4">
      <c r="B11" s="5" t="s">
        <v>34</v>
      </c>
      <c r="C11" s="5" t="s">
        <v>18</v>
      </c>
      <c r="D11" s="5" t="s">
        <v>29</v>
      </c>
    </row>
    <row r="12" spans="2:4">
      <c r="B12" s="5" t="s">
        <v>35</v>
      </c>
      <c r="C12" s="5" t="s">
        <v>18</v>
      </c>
      <c r="D12" s="5" t="s">
        <v>30</v>
      </c>
    </row>
    <row r="13" spans="2:4">
      <c r="B13" s="2" t="s">
        <v>81</v>
      </c>
      <c r="C13" s="2" t="s">
        <v>69</v>
      </c>
      <c r="D13" s="2" t="s">
        <v>82</v>
      </c>
    </row>
    <row r="14" spans="2:4">
      <c r="B14" s="2" t="s">
        <v>80</v>
      </c>
      <c r="C14" s="2" t="s">
        <v>69</v>
      </c>
      <c r="D14" s="2" t="s">
        <v>83</v>
      </c>
    </row>
    <row r="15" spans="2:4">
      <c r="B15" s="2" t="s">
        <v>78</v>
      </c>
      <c r="C15" s="2" t="s">
        <v>69</v>
      </c>
      <c r="D15" s="2" t="s">
        <v>84</v>
      </c>
    </row>
    <row r="16" spans="2:4">
      <c r="B16" s="2" t="s">
        <v>79</v>
      </c>
      <c r="C16" s="2" t="s">
        <v>69</v>
      </c>
      <c r="D16" s="2" t="s">
        <v>85</v>
      </c>
    </row>
    <row r="17" spans="2:4">
      <c r="B17" s="5" t="s">
        <v>74</v>
      </c>
      <c r="C17" s="5" t="s">
        <v>13</v>
      </c>
      <c r="D17" s="5" t="s">
        <v>77</v>
      </c>
    </row>
    <row r="18" spans="2:4">
      <c r="B18" s="5" t="s">
        <v>75</v>
      </c>
      <c r="C18" s="5" t="s">
        <v>19</v>
      </c>
      <c r="D18" s="5" t="s">
        <v>77</v>
      </c>
    </row>
    <row r="19" spans="2:4">
      <c r="B19" s="2" t="s">
        <v>44</v>
      </c>
      <c r="C19" s="2" t="s">
        <v>13</v>
      </c>
      <c r="D19" s="2" t="s">
        <v>22</v>
      </c>
    </row>
    <row r="20" spans="2:4">
      <c r="B20" s="2" t="s">
        <v>36</v>
      </c>
      <c r="C20" s="2" t="s">
        <v>19</v>
      </c>
      <c r="D20" s="2" t="s">
        <v>22</v>
      </c>
    </row>
    <row r="21" spans="2:4">
      <c r="B21" s="2" t="s">
        <v>45</v>
      </c>
      <c r="C21" s="2" t="s">
        <v>13</v>
      </c>
      <c r="D21" s="3" t="s">
        <v>23</v>
      </c>
    </row>
    <row r="22" spans="2:4">
      <c r="B22" s="2" t="s">
        <v>37</v>
      </c>
      <c r="C22" s="2" t="s">
        <v>19</v>
      </c>
      <c r="D22" s="3" t="s">
        <v>23</v>
      </c>
    </row>
    <row r="23" spans="2:4">
      <c r="B23" s="2" t="s">
        <v>46</v>
      </c>
      <c r="C23" s="2" t="s">
        <v>13</v>
      </c>
      <c r="D23" s="2" t="s">
        <v>20</v>
      </c>
    </row>
    <row r="24" spans="2:4">
      <c r="B24" s="2" t="s">
        <v>38</v>
      </c>
      <c r="C24" s="2" t="s">
        <v>19</v>
      </c>
      <c r="D24" s="2" t="s">
        <v>20</v>
      </c>
    </row>
    <row r="25" spans="2:4">
      <c r="B25" s="2" t="s">
        <v>47</v>
      </c>
      <c r="C25" s="2" t="s">
        <v>13</v>
      </c>
      <c r="D25" s="3" t="s">
        <v>21</v>
      </c>
    </row>
    <row r="26" spans="2:4">
      <c r="B26" s="2" t="s">
        <v>39</v>
      </c>
      <c r="C26" s="2" t="s">
        <v>19</v>
      </c>
      <c r="D26" s="3" t="s">
        <v>21</v>
      </c>
    </row>
    <row r="27" spans="2:4">
      <c r="B27" s="5" t="s">
        <v>48</v>
      </c>
      <c r="C27" s="5" t="s">
        <v>13</v>
      </c>
      <c r="D27" s="5" t="s">
        <v>24</v>
      </c>
    </row>
    <row r="28" spans="2:4">
      <c r="B28" s="5" t="s">
        <v>40</v>
      </c>
      <c r="C28" s="5" t="s">
        <v>19</v>
      </c>
      <c r="D28" s="5" t="s">
        <v>24</v>
      </c>
    </row>
    <row r="29" spans="2:4">
      <c r="B29" s="5" t="s">
        <v>49</v>
      </c>
      <c r="C29" s="5" t="s">
        <v>13</v>
      </c>
      <c r="D29" s="4" t="s">
        <v>25</v>
      </c>
    </row>
    <row r="30" spans="2:4">
      <c r="B30" s="5" t="s">
        <v>41</v>
      </c>
      <c r="C30" s="5" t="s">
        <v>19</v>
      </c>
      <c r="D30" s="4" t="s">
        <v>25</v>
      </c>
    </row>
    <row r="31" spans="2:4">
      <c r="B31" s="5" t="s">
        <v>50</v>
      </c>
      <c r="C31" s="5" t="s">
        <v>13</v>
      </c>
      <c r="D31" s="5" t="s">
        <v>26</v>
      </c>
    </row>
    <row r="32" spans="2:4">
      <c r="B32" s="5" t="s">
        <v>42</v>
      </c>
      <c r="C32" s="5" t="s">
        <v>19</v>
      </c>
      <c r="D32" s="5" t="s">
        <v>26</v>
      </c>
    </row>
    <row r="33" spans="2:4">
      <c r="B33" s="5" t="s">
        <v>51</v>
      </c>
      <c r="C33" s="5" t="s">
        <v>13</v>
      </c>
      <c r="D33" s="4" t="s">
        <v>27</v>
      </c>
    </row>
    <row r="34" spans="2:4">
      <c r="B34" s="5" t="s">
        <v>43</v>
      </c>
      <c r="C34" s="5" t="s">
        <v>19</v>
      </c>
      <c r="D34" s="4" t="s">
        <v>27</v>
      </c>
    </row>
    <row r="35" spans="2:4">
      <c r="B35" s="2" t="s">
        <v>225</v>
      </c>
      <c r="C35" s="2" t="s">
        <v>13</v>
      </c>
      <c r="D35" s="2" t="s">
        <v>97</v>
      </c>
    </row>
    <row r="36" spans="2:4">
      <c r="B36" s="2" t="s">
        <v>224</v>
      </c>
      <c r="C36" s="2" t="s">
        <v>19</v>
      </c>
      <c r="D36" s="2" t="s">
        <v>97</v>
      </c>
    </row>
    <row r="37" spans="2:4">
      <c r="B37" s="2" t="s">
        <v>223</v>
      </c>
      <c r="C37" s="2" t="s">
        <v>13</v>
      </c>
      <c r="D37" s="3" t="s">
        <v>96</v>
      </c>
    </row>
    <row r="38" spans="2:4">
      <c r="B38" s="2" t="s">
        <v>222</v>
      </c>
      <c r="C38" s="2" t="s">
        <v>19</v>
      </c>
      <c r="D38" s="3" t="s">
        <v>96</v>
      </c>
    </row>
    <row r="39" spans="2:4">
      <c r="B39" s="2" t="s">
        <v>221</v>
      </c>
      <c r="C39" s="2" t="s">
        <v>13</v>
      </c>
      <c r="D39" s="2" t="s">
        <v>95</v>
      </c>
    </row>
    <row r="40" spans="2:4">
      <c r="B40" s="2" t="s">
        <v>92</v>
      </c>
      <c r="C40" s="2" t="s">
        <v>19</v>
      </c>
      <c r="D40" s="2" t="s">
        <v>95</v>
      </c>
    </row>
    <row r="41" spans="2:4">
      <c r="B41" s="2" t="s">
        <v>220</v>
      </c>
      <c r="C41" s="2" t="s">
        <v>13</v>
      </c>
      <c r="D41" s="3" t="s">
        <v>94</v>
      </c>
    </row>
    <row r="42" spans="2:4">
      <c r="B42" s="2" t="s">
        <v>219</v>
      </c>
      <c r="C42" s="2" t="s">
        <v>19</v>
      </c>
      <c r="D42" s="3" t="s">
        <v>94</v>
      </c>
    </row>
    <row r="43" spans="2:4">
      <c r="B43" s="5" t="s">
        <v>109</v>
      </c>
      <c r="C43" s="5" t="s">
        <v>13</v>
      </c>
      <c r="D43" s="5" t="s">
        <v>137</v>
      </c>
    </row>
    <row r="44" spans="2:4">
      <c r="B44" s="5" t="s">
        <v>113</v>
      </c>
      <c r="C44" s="5" t="s">
        <v>19</v>
      </c>
      <c r="D44" s="5" t="s">
        <v>137</v>
      </c>
    </row>
    <row r="45" spans="2:4">
      <c r="B45" s="5" t="s">
        <v>110</v>
      </c>
      <c r="C45" s="5" t="s">
        <v>13</v>
      </c>
      <c r="D45" s="4" t="s">
        <v>138</v>
      </c>
    </row>
    <row r="46" spans="2:4">
      <c r="B46" s="5" t="s">
        <v>111</v>
      </c>
      <c r="C46" s="5" t="s">
        <v>19</v>
      </c>
      <c r="D46" s="4" t="s">
        <v>138</v>
      </c>
    </row>
    <row r="47" spans="2:4">
      <c r="B47" s="5" t="s">
        <v>112</v>
      </c>
      <c r="C47" s="5" t="s">
        <v>13</v>
      </c>
      <c r="D47" s="5" t="s">
        <v>139</v>
      </c>
    </row>
    <row r="48" spans="2:4">
      <c r="B48" s="5" t="s">
        <v>114</v>
      </c>
      <c r="C48" s="5" t="s">
        <v>19</v>
      </c>
      <c r="D48" s="5" t="s">
        <v>139</v>
      </c>
    </row>
    <row r="49" spans="2:4">
      <c r="B49" s="5" t="s">
        <v>115</v>
      </c>
      <c r="C49" s="5" t="s">
        <v>13</v>
      </c>
      <c r="D49" s="4" t="s">
        <v>140</v>
      </c>
    </row>
    <row r="50" spans="2:4">
      <c r="B50" s="5" t="s">
        <v>218</v>
      </c>
      <c r="C50" s="5" t="s">
        <v>19</v>
      </c>
      <c r="D50" s="4" t="s">
        <v>140</v>
      </c>
    </row>
    <row r="51" spans="2:4">
      <c r="B51" s="2" t="s">
        <v>116</v>
      </c>
      <c r="C51" s="2" t="s">
        <v>13</v>
      </c>
      <c r="D51" s="2" t="s">
        <v>141</v>
      </c>
    </row>
    <row r="52" spans="2:4">
      <c r="B52" s="2" t="s">
        <v>117</v>
      </c>
      <c r="C52" s="2" t="s">
        <v>19</v>
      </c>
      <c r="D52" s="2" t="s">
        <v>141</v>
      </c>
    </row>
    <row r="53" spans="2:4">
      <c r="B53" s="2" t="s">
        <v>118</v>
      </c>
      <c r="C53" s="2" t="s">
        <v>13</v>
      </c>
      <c r="D53" s="3" t="s">
        <v>142</v>
      </c>
    </row>
    <row r="54" spans="2:4">
      <c r="B54" s="2" t="s">
        <v>119</v>
      </c>
      <c r="C54" s="2" t="s">
        <v>19</v>
      </c>
      <c r="D54" s="3" t="s">
        <v>142</v>
      </c>
    </row>
    <row r="55" spans="2:4">
      <c r="B55" s="2" t="s">
        <v>120</v>
      </c>
      <c r="C55" s="2" t="s">
        <v>13</v>
      </c>
      <c r="D55" s="2" t="s">
        <v>144</v>
      </c>
    </row>
    <row r="56" spans="2:4">
      <c r="B56" s="2" t="s">
        <v>121</v>
      </c>
      <c r="C56" s="2" t="s">
        <v>19</v>
      </c>
      <c r="D56" s="2" t="s">
        <v>144</v>
      </c>
    </row>
    <row r="57" spans="2:4">
      <c r="B57" s="2" t="s">
        <v>122</v>
      </c>
      <c r="C57" s="2" t="s">
        <v>13</v>
      </c>
      <c r="D57" s="3" t="s">
        <v>143</v>
      </c>
    </row>
    <row r="58" spans="2:4">
      <c r="B58" s="2" t="s">
        <v>123</v>
      </c>
      <c r="C58" s="2" t="s">
        <v>19</v>
      </c>
      <c r="D58" s="3" t="s">
        <v>143</v>
      </c>
    </row>
    <row r="59" spans="2:4">
      <c r="B59" s="4" t="s">
        <v>124</v>
      </c>
      <c r="C59" s="5" t="s">
        <v>13</v>
      </c>
      <c r="D59" s="5" t="s">
        <v>145</v>
      </c>
    </row>
    <row r="60" spans="2:4">
      <c r="B60" s="4" t="s">
        <v>125</v>
      </c>
      <c r="C60" s="5" t="s">
        <v>19</v>
      </c>
      <c r="D60" s="5" t="s">
        <v>145</v>
      </c>
    </row>
    <row r="61" spans="2:4">
      <c r="B61" s="4" t="s">
        <v>126</v>
      </c>
      <c r="C61" s="5" t="s">
        <v>13</v>
      </c>
      <c r="D61" s="4" t="s">
        <v>146</v>
      </c>
    </row>
    <row r="62" spans="2:4">
      <c r="B62" s="4" t="s">
        <v>127</v>
      </c>
      <c r="C62" s="5" t="s">
        <v>19</v>
      </c>
      <c r="D62" s="4" t="s">
        <v>147</v>
      </c>
    </row>
    <row r="63" spans="2:4">
      <c r="B63" s="4" t="s">
        <v>128</v>
      </c>
      <c r="C63" s="5" t="s">
        <v>13</v>
      </c>
      <c r="D63" s="5" t="s">
        <v>148</v>
      </c>
    </row>
    <row r="64" spans="2:4">
      <c r="B64" s="4" t="s">
        <v>129</v>
      </c>
      <c r="C64" s="5" t="s">
        <v>19</v>
      </c>
      <c r="D64" s="5" t="s">
        <v>149</v>
      </c>
    </row>
    <row r="65" spans="2:4">
      <c r="B65" s="4" t="s">
        <v>130</v>
      </c>
      <c r="C65" s="5" t="s">
        <v>13</v>
      </c>
      <c r="D65" s="4" t="s">
        <v>150</v>
      </c>
    </row>
    <row r="66" spans="2:4">
      <c r="B66" s="4" t="s">
        <v>106</v>
      </c>
      <c r="C66" s="5" t="s">
        <v>19</v>
      </c>
      <c r="D66" s="4" t="s">
        <v>151</v>
      </c>
    </row>
    <row r="67" spans="2:4">
      <c r="B67" s="3" t="s">
        <v>228</v>
      </c>
      <c r="C67" s="2" t="s">
        <v>13</v>
      </c>
      <c r="D67" s="2" t="s">
        <v>216</v>
      </c>
    </row>
    <row r="68" spans="2:4">
      <c r="B68" s="3" t="s">
        <v>229</v>
      </c>
      <c r="C68" s="2" t="s">
        <v>19</v>
      </c>
      <c r="D68" s="2" t="s">
        <v>216</v>
      </c>
    </row>
    <row r="69" spans="2:4">
      <c r="B69" s="3" t="s">
        <v>230</v>
      </c>
      <c r="C69" s="2" t="s">
        <v>13</v>
      </c>
      <c r="D69" s="3" t="s">
        <v>217</v>
      </c>
    </row>
    <row r="70" spans="2:4">
      <c r="B70" s="3" t="s">
        <v>231</v>
      </c>
      <c r="C70" s="2" t="s">
        <v>19</v>
      </c>
      <c r="D70" s="3" t="s">
        <v>217</v>
      </c>
    </row>
    <row r="71" spans="2:4">
      <c r="B71" s="3" t="s">
        <v>232</v>
      </c>
      <c r="C71" s="2" t="s">
        <v>13</v>
      </c>
      <c r="D71" s="2" t="s">
        <v>216</v>
      </c>
    </row>
    <row r="72" spans="2:4">
      <c r="B72" s="3" t="s">
        <v>233</v>
      </c>
      <c r="C72" s="2" t="s">
        <v>19</v>
      </c>
      <c r="D72" s="2" t="s">
        <v>216</v>
      </c>
    </row>
    <row r="73" spans="2:4">
      <c r="B73" s="3" t="s">
        <v>234</v>
      </c>
      <c r="C73" s="2" t="s">
        <v>13</v>
      </c>
      <c r="D73" s="3" t="s">
        <v>217</v>
      </c>
    </row>
    <row r="74" spans="2:4">
      <c r="B74" s="3" t="s">
        <v>235</v>
      </c>
      <c r="C74" s="2" t="s">
        <v>19</v>
      </c>
      <c r="D74" s="3" t="s">
        <v>217</v>
      </c>
    </row>
    <row r="75" spans="2:4">
      <c r="B75" s="4" t="s">
        <v>156</v>
      </c>
      <c r="C75" s="5" t="s">
        <v>13</v>
      </c>
      <c r="D75" s="5" t="s">
        <v>164</v>
      </c>
    </row>
    <row r="76" spans="2:4">
      <c r="B76" s="4" t="s">
        <v>167</v>
      </c>
      <c r="C76" s="5" t="s">
        <v>19</v>
      </c>
      <c r="D76" s="5" t="s">
        <v>164</v>
      </c>
    </row>
    <row r="77" spans="2:4">
      <c r="B77" s="4" t="s">
        <v>168</v>
      </c>
      <c r="C77" s="5" t="s">
        <v>13</v>
      </c>
      <c r="D77" s="4" t="s">
        <v>166</v>
      </c>
    </row>
    <row r="78" spans="2:4">
      <c r="B78" s="4" t="s">
        <v>169</v>
      </c>
      <c r="C78" s="5" t="s">
        <v>19</v>
      </c>
      <c r="D78" s="4" t="s">
        <v>166</v>
      </c>
    </row>
    <row r="79" spans="2:4">
      <c r="B79" s="4" t="s">
        <v>170</v>
      </c>
      <c r="C79" s="5" t="s">
        <v>13</v>
      </c>
      <c r="D79" s="5" t="s">
        <v>165</v>
      </c>
    </row>
    <row r="80" spans="2:4">
      <c r="B80" s="4" t="s">
        <v>171</v>
      </c>
      <c r="C80" s="5" t="s">
        <v>19</v>
      </c>
      <c r="D80" s="5" t="s">
        <v>165</v>
      </c>
    </row>
    <row r="81" spans="2:4">
      <c r="B81" s="4" t="s">
        <v>172</v>
      </c>
      <c r="C81" s="5" t="s">
        <v>13</v>
      </c>
      <c r="D81" s="4" t="s">
        <v>192</v>
      </c>
    </row>
    <row r="82" spans="2:4">
      <c r="B82" s="4" t="s">
        <v>157</v>
      </c>
      <c r="C82" s="5" t="s">
        <v>19</v>
      </c>
      <c r="D82" s="4" t="s">
        <v>192</v>
      </c>
    </row>
    <row r="83" spans="2:4">
      <c r="B83" s="3" t="s">
        <v>107</v>
      </c>
      <c r="C83" s="2" t="s">
        <v>13</v>
      </c>
      <c r="D83" s="2" t="s">
        <v>152</v>
      </c>
    </row>
    <row r="84" spans="2:4">
      <c r="B84" s="3" t="s">
        <v>131</v>
      </c>
      <c r="C84" s="2" t="s">
        <v>19</v>
      </c>
      <c r="D84" s="2" t="s">
        <v>152</v>
      </c>
    </row>
    <row r="85" spans="2:4">
      <c r="B85" s="3" t="s">
        <v>132</v>
      </c>
      <c r="C85" s="2" t="s">
        <v>13</v>
      </c>
      <c r="D85" s="3" t="s">
        <v>153</v>
      </c>
    </row>
    <row r="86" spans="2:4">
      <c r="B86" s="3" t="s">
        <v>133</v>
      </c>
      <c r="C86" s="2" t="s">
        <v>19</v>
      </c>
      <c r="D86" s="3" t="s">
        <v>153</v>
      </c>
    </row>
    <row r="87" spans="2:4">
      <c r="B87" s="3" t="s">
        <v>134</v>
      </c>
      <c r="C87" s="2" t="s">
        <v>13</v>
      </c>
      <c r="D87" s="2" t="s">
        <v>154</v>
      </c>
    </row>
    <row r="88" spans="2:4">
      <c r="B88" s="3" t="s">
        <v>135</v>
      </c>
      <c r="C88" s="2" t="s">
        <v>19</v>
      </c>
      <c r="D88" s="2" t="s">
        <v>154</v>
      </c>
    </row>
    <row r="89" spans="2:4">
      <c r="B89" s="3" t="s">
        <v>136</v>
      </c>
      <c r="C89" s="2" t="s">
        <v>13</v>
      </c>
      <c r="D89" s="3" t="s">
        <v>155</v>
      </c>
    </row>
    <row r="90" spans="2:4">
      <c r="B90" s="3" t="s">
        <v>108</v>
      </c>
      <c r="C90" s="2" t="s">
        <v>19</v>
      </c>
      <c r="D90" s="3" t="s">
        <v>155</v>
      </c>
    </row>
    <row r="91" spans="2:4">
      <c r="B91" s="4" t="s">
        <v>158</v>
      </c>
      <c r="C91" s="5" t="s">
        <v>13</v>
      </c>
      <c r="D91" s="5" t="s">
        <v>191</v>
      </c>
    </row>
    <row r="92" spans="2:4">
      <c r="B92" s="4" t="s">
        <v>173</v>
      </c>
      <c r="C92" s="5" t="s">
        <v>19</v>
      </c>
      <c r="D92" s="5" t="s">
        <v>191</v>
      </c>
    </row>
    <row r="93" spans="2:4">
      <c r="B93" s="4" t="s">
        <v>174</v>
      </c>
      <c r="C93" s="5" t="s">
        <v>13</v>
      </c>
      <c r="D93" s="4" t="s">
        <v>193</v>
      </c>
    </row>
    <row r="94" spans="2:4">
      <c r="B94" s="4" t="s">
        <v>175</v>
      </c>
      <c r="C94" s="5" t="s">
        <v>19</v>
      </c>
      <c r="D94" s="4" t="s">
        <v>193</v>
      </c>
    </row>
    <row r="95" spans="2:4">
      <c r="B95" s="4" t="s">
        <v>176</v>
      </c>
      <c r="C95" s="5" t="s">
        <v>13</v>
      </c>
      <c r="D95" s="5" t="s">
        <v>194</v>
      </c>
    </row>
    <row r="96" spans="2:4">
      <c r="B96" s="4" t="s">
        <v>177</v>
      </c>
      <c r="C96" s="5" t="s">
        <v>19</v>
      </c>
      <c r="D96" s="5" t="s">
        <v>194</v>
      </c>
    </row>
    <row r="97" spans="2:4">
      <c r="B97" s="4" t="s">
        <v>178</v>
      </c>
      <c r="C97" s="5" t="s">
        <v>13</v>
      </c>
      <c r="D97" s="4" t="s">
        <v>195</v>
      </c>
    </row>
    <row r="98" spans="2:4">
      <c r="B98" s="4" t="s">
        <v>159</v>
      </c>
      <c r="C98" s="5" t="s">
        <v>19</v>
      </c>
      <c r="D98" s="4" t="s">
        <v>195</v>
      </c>
    </row>
    <row r="99" spans="2:4">
      <c r="B99" s="3" t="s">
        <v>160</v>
      </c>
      <c r="C99" s="2" t="s">
        <v>13</v>
      </c>
      <c r="D99" s="2" t="s">
        <v>196</v>
      </c>
    </row>
    <row r="100" spans="2:4">
      <c r="B100" s="3" t="s">
        <v>179</v>
      </c>
      <c r="C100" s="2" t="s">
        <v>19</v>
      </c>
      <c r="D100" s="2" t="s">
        <v>196</v>
      </c>
    </row>
    <row r="101" spans="2:4">
      <c r="B101" s="3" t="s">
        <v>180</v>
      </c>
      <c r="C101" s="2" t="s">
        <v>13</v>
      </c>
      <c r="D101" s="3" t="s">
        <v>197</v>
      </c>
    </row>
    <row r="102" spans="2:4">
      <c r="B102" s="3" t="s">
        <v>181</v>
      </c>
      <c r="C102" s="2" t="s">
        <v>19</v>
      </c>
      <c r="D102" s="3" t="s">
        <v>197</v>
      </c>
    </row>
    <row r="103" spans="2:4">
      <c r="B103" s="3" t="s">
        <v>182</v>
      </c>
      <c r="C103" s="2" t="s">
        <v>13</v>
      </c>
      <c r="D103" s="2" t="s">
        <v>198</v>
      </c>
    </row>
    <row r="104" spans="2:4">
      <c r="B104" s="3" t="s">
        <v>183</v>
      </c>
      <c r="C104" s="2" t="s">
        <v>19</v>
      </c>
      <c r="D104" s="2" t="s">
        <v>198</v>
      </c>
    </row>
    <row r="105" spans="2:4">
      <c r="B105" s="3" t="s">
        <v>184</v>
      </c>
      <c r="C105" s="2" t="s">
        <v>13</v>
      </c>
      <c r="D105" s="3" t="s">
        <v>199</v>
      </c>
    </row>
    <row r="106" spans="2:4">
      <c r="B106" s="3" t="s">
        <v>161</v>
      </c>
      <c r="C106" s="2" t="s">
        <v>19</v>
      </c>
      <c r="D106" s="3" t="s">
        <v>199</v>
      </c>
    </row>
    <row r="107" spans="2:4">
      <c r="B107" s="4" t="s">
        <v>162</v>
      </c>
      <c r="C107" s="5" t="s">
        <v>13</v>
      </c>
      <c r="D107" s="5" t="s">
        <v>200</v>
      </c>
    </row>
    <row r="108" spans="2:4">
      <c r="B108" s="4" t="s">
        <v>185</v>
      </c>
      <c r="C108" s="5" t="s">
        <v>19</v>
      </c>
      <c r="D108" s="5" t="s">
        <v>200</v>
      </c>
    </row>
    <row r="109" spans="2:4">
      <c r="B109" s="4" t="s">
        <v>186</v>
      </c>
      <c r="C109" s="5" t="s">
        <v>13</v>
      </c>
      <c r="D109" s="4" t="s">
        <v>201</v>
      </c>
    </row>
    <row r="110" spans="2:4">
      <c r="B110" s="4" t="s">
        <v>187</v>
      </c>
      <c r="C110" s="5" t="s">
        <v>19</v>
      </c>
      <c r="D110" s="4" t="s">
        <v>201</v>
      </c>
    </row>
    <row r="111" spans="2:4">
      <c r="B111" s="4" t="s">
        <v>188</v>
      </c>
      <c r="C111" s="5" t="s">
        <v>13</v>
      </c>
      <c r="D111" s="5" t="s">
        <v>202</v>
      </c>
    </row>
    <row r="112" spans="2:4">
      <c r="B112" s="4" t="s">
        <v>189</v>
      </c>
      <c r="C112" s="5" t="s">
        <v>19</v>
      </c>
      <c r="D112" s="5" t="s">
        <v>202</v>
      </c>
    </row>
    <row r="113" spans="2:4">
      <c r="B113" s="4" t="s">
        <v>190</v>
      </c>
      <c r="C113" s="5" t="s">
        <v>13</v>
      </c>
      <c r="D113" s="4" t="s">
        <v>203</v>
      </c>
    </row>
    <row r="114" spans="2:4">
      <c r="B114" s="4" t="s">
        <v>163</v>
      </c>
      <c r="C114" s="5" t="s">
        <v>19</v>
      </c>
      <c r="D114" s="4" t="s">
        <v>203</v>
      </c>
    </row>
    <row r="115" spans="2:4">
      <c r="B115" s="3" t="s">
        <v>204</v>
      </c>
      <c r="C115" s="2" t="s">
        <v>13</v>
      </c>
      <c r="D115" s="2" t="s">
        <v>212</v>
      </c>
    </row>
    <row r="116" spans="2:4">
      <c r="B116" s="3" t="s">
        <v>205</v>
      </c>
      <c r="C116" s="2" t="s">
        <v>19</v>
      </c>
      <c r="D116" s="2" t="s">
        <v>212</v>
      </c>
    </row>
    <row r="117" spans="2:4">
      <c r="B117" s="3" t="s">
        <v>206</v>
      </c>
      <c r="C117" s="2" t="s">
        <v>13</v>
      </c>
      <c r="D117" s="3" t="s">
        <v>213</v>
      </c>
    </row>
    <row r="118" spans="2:4">
      <c r="B118" s="3" t="s">
        <v>207</v>
      </c>
      <c r="C118" s="2" t="s">
        <v>19</v>
      </c>
      <c r="D118" s="3" t="s">
        <v>213</v>
      </c>
    </row>
    <row r="119" spans="2:4">
      <c r="B119" s="3" t="s">
        <v>208</v>
      </c>
      <c r="C119" s="2" t="s">
        <v>13</v>
      </c>
      <c r="D119" s="2" t="s">
        <v>214</v>
      </c>
    </row>
    <row r="120" spans="2:4">
      <c r="B120" s="3" t="s">
        <v>209</v>
      </c>
      <c r="C120" s="2" t="s">
        <v>19</v>
      </c>
      <c r="D120" s="2" t="s">
        <v>214</v>
      </c>
    </row>
    <row r="121" spans="2:4">
      <c r="B121" s="3" t="s">
        <v>210</v>
      </c>
      <c r="C121" s="2" t="s">
        <v>13</v>
      </c>
      <c r="D121" s="3" t="s">
        <v>215</v>
      </c>
    </row>
    <row r="122" spans="2:4">
      <c r="B122" s="3" t="s">
        <v>211</v>
      </c>
      <c r="C122" s="2" t="s">
        <v>19</v>
      </c>
      <c r="D122" s="3" t="s">
        <v>215</v>
      </c>
    </row>
  </sheetData>
  <mergeCells count="2">
    <mergeCell ref="B4:D4"/>
    <mergeCell ref="B1:B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Profiles </vt:lpstr>
      <vt:lpstr>Detailed</vt:lpstr>
      <vt:lpstr>Key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Kroeger</dc:creator>
  <cp:lastModifiedBy>NASH Corbett</cp:lastModifiedBy>
  <cp:lastPrinted>2018-07-17T15:33:46Z</cp:lastPrinted>
  <dcterms:created xsi:type="dcterms:W3CDTF">2017-12-04T22:11:38Z</dcterms:created>
  <dcterms:modified xsi:type="dcterms:W3CDTF">2018-07-24T08:25:51Z</dcterms:modified>
</cp:coreProperties>
</file>