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number_and_turnover" sheetId="1" r:id="rId1"/>
    <sheet name="adipocyte_volume" sheetId="3" r:id="rId2"/>
    <sheet name="volume_data" sheetId="2" r:id="rId3"/>
  </sheets>
  <calcPr calcId="162913" calcMode="autoNoTable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K10" i="2"/>
  <c r="L11" i="2"/>
  <c r="K11" i="2"/>
  <c r="K3" i="2"/>
  <c r="K12" i="2"/>
  <c r="F3" i="2"/>
  <c r="J3" i="2"/>
  <c r="E3" i="2"/>
  <c r="H3" i="2"/>
  <c r="F4" i="2"/>
  <c r="E4" i="2"/>
  <c r="H4" i="2"/>
  <c r="F5" i="2"/>
  <c r="E5" i="2"/>
  <c r="H5" i="2"/>
  <c r="F6" i="2"/>
  <c r="E6" i="2"/>
  <c r="H6" i="2"/>
  <c r="F7" i="2"/>
  <c r="E7" i="2"/>
  <c r="H7" i="2"/>
  <c r="F8" i="2"/>
  <c r="E8" i="2"/>
  <c r="H8" i="2"/>
  <c r="F9" i="2"/>
  <c r="E9" i="2"/>
  <c r="H9" i="2"/>
  <c r="F10" i="2"/>
  <c r="E10" i="2"/>
  <c r="H10" i="2"/>
  <c r="F11" i="2"/>
  <c r="E11" i="2"/>
  <c r="H11" i="2"/>
  <c r="F12" i="2"/>
  <c r="E12" i="2"/>
  <c r="H12" i="2"/>
  <c r="F13" i="2"/>
  <c r="E13" i="2"/>
  <c r="H13" i="2"/>
  <c r="F14" i="2"/>
  <c r="E14" i="2"/>
  <c r="H14" i="2"/>
  <c r="F15" i="2"/>
  <c r="E15" i="2"/>
  <c r="H15" i="2"/>
  <c r="F16" i="2"/>
  <c r="E16" i="2"/>
  <c r="H16" i="2"/>
  <c r="F17" i="2"/>
  <c r="E17" i="2"/>
  <c r="H17" i="2"/>
  <c r="F18" i="2"/>
  <c r="E18" i="2"/>
  <c r="H18" i="2"/>
  <c r="F19" i="2"/>
  <c r="E19" i="2"/>
  <c r="H19" i="2"/>
  <c r="F20" i="2"/>
  <c r="E20" i="2"/>
  <c r="H20" i="2"/>
  <c r="F21" i="2"/>
  <c r="E21" i="2"/>
  <c r="H21" i="2"/>
  <c r="F22" i="2"/>
  <c r="E22" i="2"/>
  <c r="H22" i="2"/>
  <c r="K13" i="2"/>
  <c r="K14" i="2"/>
  <c r="L12" i="2"/>
  <c r="L13" i="2"/>
  <c r="L14" i="2"/>
</calcChain>
</file>

<file path=xl/sharedStrings.xml><?xml version="1.0" encoding="utf-8"?>
<sst xmlns="http://schemas.openxmlformats.org/spreadsheetml/2006/main" count="38" uniqueCount="30">
  <si>
    <t>SD</t>
  </si>
  <si>
    <t>parameter</t>
  </si>
  <si>
    <t>value</t>
  </si>
  <si>
    <t>for lean. Took median +- average deviation, as the distribution is skewed to low values</t>
  </si>
  <si>
    <t>comment</t>
  </si>
  <si>
    <t>lean population</t>
  </si>
  <si>
    <t>body fat mass (kg)</t>
  </si>
  <si>
    <t>fat cell volume (picoliter)</t>
  </si>
  <si>
    <r>
      <t>(g</t>
    </r>
    <r>
      <rPr>
        <vertAlign val="subscript"/>
        <sz val="11"/>
        <color theme="1"/>
        <rFont val="Calibri"/>
        <family val="2"/>
        <scheme val="minor"/>
      </rPr>
      <t>f</t>
    </r>
    <r>
      <rPr>
        <sz val="11"/>
        <color theme="1"/>
        <rFont val="Calibri"/>
        <family val="2"/>
        <scheme val="minor"/>
      </rPr>
      <t xml:space="preserve"> n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)^-1</t>
    </r>
  </si>
  <si>
    <r>
      <t>n</t>
    </r>
    <r>
      <rPr>
        <vertAlign val="subscript"/>
        <sz val="11"/>
        <color theme="1"/>
        <rFont val="Calibri"/>
        <family val="2"/>
        <scheme val="minor"/>
      </rPr>
      <t>0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>k</t>
    </r>
    <r>
      <rPr>
        <vertAlign val="subscript"/>
        <sz val="11"/>
        <color theme="1"/>
        <rFont val="Calibri"/>
        <family val="2"/>
        <scheme val="minor"/>
      </rPr>
      <t>f</t>
    </r>
  </si>
  <si>
    <r>
      <t>g</t>
    </r>
    <r>
      <rPr>
        <vertAlign val="subscript"/>
        <sz val="11"/>
        <color theme="1"/>
        <rFont val="Calibri"/>
        <family val="2"/>
        <scheme val="minor"/>
      </rPr>
      <t>f</t>
    </r>
  </si>
  <si>
    <r>
      <t>g</t>
    </r>
    <r>
      <rPr>
        <vertAlign val="subscript"/>
        <sz val="11"/>
        <color theme="1"/>
        <rFont val="Calibri"/>
        <family val="2"/>
        <scheme val="minor"/>
      </rPr>
      <t xml:space="preserve">f </t>
    </r>
    <r>
      <rPr>
        <sz val="11"/>
        <color theme="1"/>
        <rFont val="Calibri"/>
        <family val="2"/>
        <scheme val="minor"/>
      </rPr>
      <t>kg/pl</t>
    </r>
  </si>
  <si>
    <r>
      <t>n</t>
    </r>
    <r>
      <rPr>
        <vertAlign val="subscript"/>
        <sz val="11"/>
        <color theme="1"/>
        <rFont val="Calibri"/>
        <family val="2"/>
        <scheme val="minor"/>
      </rPr>
      <t>0</t>
    </r>
  </si>
  <si>
    <r>
      <t>k</t>
    </r>
    <r>
      <rPr>
        <vertAlign val="subscript"/>
        <sz val="11"/>
        <color theme="1"/>
        <rFont val="Calibri"/>
        <family val="2"/>
        <scheme val="minor"/>
      </rPr>
      <t>f</t>
    </r>
  </si>
  <si>
    <t>V(10 kg)</t>
  </si>
  <si>
    <t>V(15 kg)</t>
  </si>
  <si>
    <t>source</t>
  </si>
  <si>
    <t>a</t>
  </si>
  <si>
    <t>b</t>
  </si>
  <si>
    <t>ref. man fat content (%)</t>
  </si>
  <si>
    <t>Spaldin et al., 2008</t>
  </si>
  <si>
    <t>Snyder et al., 1975</t>
  </si>
  <si>
    <t>in units: g/ml, 0.9*10^12 in kg/pL</t>
  </si>
  <si>
    <t>turnover rate [% /year]</t>
  </si>
  <si>
    <t>mean age [years]</t>
  </si>
  <si>
    <t>vol</t>
  </si>
  <si>
    <t>M</t>
  </si>
  <si>
    <t>n</t>
  </si>
  <si>
    <t>V tot</t>
  </si>
  <si>
    <t>delta 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</si>
</sst>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E+00"/>
    <numFmt numFmtId="165" formatCode="0E+00"/>
    <numFmt numFmtId="170" formatCode="0.0"/>
  </numFmts>
  <fonts count="3" x14ac:knownFonts="1"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10" fontId="0" fillId="0" borderId="0" xfId="0" applyNumberFormat="1"/>
    <xf numFmtId="0" fontId="0" fillId="2" borderId="1" xfId="0" applyFont="1" applyFill="1" applyBorder="1"/>
    <xf numFmtId="0" fontId="0" fillId="2" borderId="2" xfId="0" applyFont="1" applyFill="1" applyBorder="1"/>
    <xf numFmtId="0" fontId="0" fillId="0" borderId="1" xfId="0" applyFont="1" applyBorder="1"/>
    <xf numFmtId="0" fontId="0" fillId="2" borderId="3" xfId="0" applyFont="1" applyFill="1" applyBorder="1"/>
    <xf numFmtId="164" fontId="0" fillId="0" borderId="3" xfId="0" applyNumberFormat="1" applyFont="1" applyBorder="1"/>
    <xf numFmtId="165" fontId="0" fillId="0" borderId="2" xfId="0" applyNumberFormat="1" applyFont="1" applyBorder="1"/>
    <xf numFmtId="164" fontId="0" fillId="2" borderId="3" xfId="0" applyNumberFormat="1" applyFont="1" applyFill="1" applyBorder="1"/>
    <xf numFmtId="164" fontId="0" fillId="2" borderId="2" xfId="0" applyNumberFormat="1" applyFont="1" applyFill="1" applyBorder="1"/>
    <xf numFmtId="1" fontId="0" fillId="0" borderId="3" xfId="0" applyNumberFormat="1" applyFont="1" applyBorder="1"/>
    <xf numFmtId="1" fontId="0" fillId="0" borderId="2" xfId="0" applyNumberFormat="1" applyFont="1" applyBorder="1"/>
    <xf numFmtId="1" fontId="0" fillId="2" borderId="3" xfId="0" applyNumberFormat="1" applyFont="1" applyFill="1" applyBorder="1"/>
    <xf numFmtId="1" fontId="0" fillId="2" borderId="2" xfId="0" applyNumberFormat="1" applyFont="1" applyFill="1" applyBorder="1"/>
    <xf numFmtId="9" fontId="0" fillId="0" borderId="0" xfId="0" applyNumberFormat="1"/>
    <xf numFmtId="0" fontId="0" fillId="2" borderId="4" xfId="0" applyFont="1" applyFill="1" applyBorder="1"/>
    <xf numFmtId="0" fontId="0" fillId="2" borderId="5" xfId="0" applyFont="1" applyFill="1" applyBorder="1"/>
    <xf numFmtId="0" fontId="0" fillId="0" borderId="0" xfId="0" applyBorder="1"/>
    <xf numFmtId="0" fontId="0" fillId="0" borderId="3" xfId="0" applyFont="1" applyBorder="1"/>
    <xf numFmtId="170" fontId="0" fillId="0" borderId="0" xfId="0" applyNumberFormat="1"/>
    <xf numFmtId="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4">
    <dxf>
      <numFmt numFmtId="164" formatCode="0.0E+00"/>
    </dxf>
    <dxf>
      <numFmt numFmtId="170" formatCode="0.0"/>
    </dxf>
    <dxf>
      <numFmt numFmtId="164" formatCode="0.0E+0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641000617159785E-2"/>
          <c:y val="5.1225734886300618E-2"/>
          <c:w val="0.91490536247513299"/>
          <c:h val="0.86624899009088085"/>
        </c:manualLayout>
      </c:layout>
      <c:scatterChart>
        <c:scatterStyle val="lineMarker"/>
        <c:varyColors val="0"/>
        <c:ser>
          <c:idx val="0"/>
          <c:order val="0"/>
          <c:tx>
            <c:strRef>
              <c:f>volume_data!$B$1</c:f>
              <c:strCache>
                <c:ptCount val="1"/>
                <c:pt idx="0">
                  <c:v>fat cell volume (picoliter)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volume_data!$A$2:$A$176</c:f>
              <c:numCache>
                <c:formatCode>General</c:formatCode>
                <c:ptCount val="175"/>
                <c:pt idx="0">
                  <c:v>5.0804180095846103</c:v>
                </c:pt>
                <c:pt idx="1">
                  <c:v>6.1074245265744702</c:v>
                </c:pt>
                <c:pt idx="2">
                  <c:v>5.2954003827371201</c:v>
                </c:pt>
                <c:pt idx="3">
                  <c:v>6.1079378090217098</c:v>
                </c:pt>
                <c:pt idx="4">
                  <c:v>6.2738102806625298</c:v>
                </c:pt>
                <c:pt idx="5">
                  <c:v>8.5805805796928691</c:v>
                </c:pt>
                <c:pt idx="6">
                  <c:v>7.4089000558338398</c:v>
                </c:pt>
                <c:pt idx="7">
                  <c:v>8.7207181731985894</c:v>
                </c:pt>
                <c:pt idx="8">
                  <c:v>10.11181554233</c:v>
                </c:pt>
                <c:pt idx="9">
                  <c:v>8.7959481660395298</c:v>
                </c:pt>
                <c:pt idx="10">
                  <c:v>9.0637054019305907</c:v>
                </c:pt>
                <c:pt idx="11">
                  <c:v>10.3728451407734</c:v>
                </c:pt>
                <c:pt idx="12">
                  <c:v>10.3286967421328</c:v>
                </c:pt>
                <c:pt idx="13">
                  <c:v>10.76023147033</c:v>
                </c:pt>
                <c:pt idx="14">
                  <c:v>11.685352254015999</c:v>
                </c:pt>
                <c:pt idx="15">
                  <c:v>10.418904320022</c:v>
                </c:pt>
                <c:pt idx="16">
                  <c:v>9.8650921443162503</c:v>
                </c:pt>
                <c:pt idx="17">
                  <c:v>11.0637699125287</c:v>
                </c:pt>
                <c:pt idx="18">
                  <c:v>11.0338105876721</c:v>
                </c:pt>
                <c:pt idx="19">
                  <c:v>11.4916069475449</c:v>
                </c:pt>
                <c:pt idx="20">
                  <c:v>12.621002624116899</c:v>
                </c:pt>
                <c:pt idx="21">
                  <c:v>12.5362849558016</c:v>
                </c:pt>
                <c:pt idx="22">
                  <c:v>11.906971648566699</c:v>
                </c:pt>
                <c:pt idx="23">
                  <c:v>12.4631450236965</c:v>
                </c:pt>
                <c:pt idx="24">
                  <c:v>12.590355781800501</c:v>
                </c:pt>
                <c:pt idx="25">
                  <c:v>12.310472573868401</c:v>
                </c:pt>
                <c:pt idx="26">
                  <c:v>13.109969467015199</c:v>
                </c:pt>
                <c:pt idx="27">
                  <c:v>13.7226545156405</c:v>
                </c:pt>
                <c:pt idx="28">
                  <c:v>13.2035512901898</c:v>
                </c:pt>
                <c:pt idx="29">
                  <c:v>13.5968099213956</c:v>
                </c:pt>
                <c:pt idx="30">
                  <c:v>13.4661670535033</c:v>
                </c:pt>
                <c:pt idx="31">
                  <c:v>14.487791068576101</c:v>
                </c:pt>
                <c:pt idx="32">
                  <c:v>14.1137347637203</c:v>
                </c:pt>
                <c:pt idx="33">
                  <c:v>14.4707563529039</c:v>
                </c:pt>
                <c:pt idx="34">
                  <c:v>14.6352757098289</c:v>
                </c:pt>
                <c:pt idx="35">
                  <c:v>15.293807154822099</c:v>
                </c:pt>
                <c:pt idx="36">
                  <c:v>15.0431167353789</c:v>
                </c:pt>
                <c:pt idx="37">
                  <c:v>15.0513204152043</c:v>
                </c:pt>
                <c:pt idx="38">
                  <c:v>15.6013862016225</c:v>
                </c:pt>
                <c:pt idx="39">
                  <c:v>15.935154389245801</c:v>
                </c:pt>
                <c:pt idx="40">
                  <c:v>15.928828823261</c:v>
                </c:pt>
                <c:pt idx="41">
                  <c:v>15.0286831755076</c:v>
                </c:pt>
                <c:pt idx="42">
                  <c:v>15.2763789887277</c:v>
                </c:pt>
                <c:pt idx="43">
                  <c:v>16.392494089317101</c:v>
                </c:pt>
                <c:pt idx="44">
                  <c:v>16.737678249979101</c:v>
                </c:pt>
                <c:pt idx="45">
                  <c:v>16.2631293440081</c:v>
                </c:pt>
                <c:pt idx="46">
                  <c:v>15.8720257060095</c:v>
                </c:pt>
                <c:pt idx="47">
                  <c:v>17.4389177133035</c:v>
                </c:pt>
                <c:pt idx="48">
                  <c:v>17.342919408887301</c:v>
                </c:pt>
                <c:pt idx="49">
                  <c:v>18.261344930220499</c:v>
                </c:pt>
                <c:pt idx="50">
                  <c:v>17.1235760829261</c:v>
                </c:pt>
                <c:pt idx="51">
                  <c:v>17.2880760764054</c:v>
                </c:pt>
                <c:pt idx="52">
                  <c:v>17.892196045718499</c:v>
                </c:pt>
                <c:pt idx="53">
                  <c:v>17.639644069783898</c:v>
                </c:pt>
                <c:pt idx="54">
                  <c:v>18.082953870452101</c:v>
                </c:pt>
                <c:pt idx="55">
                  <c:v>18.7512790903858</c:v>
                </c:pt>
                <c:pt idx="56">
                  <c:v>18.4381425789629</c:v>
                </c:pt>
                <c:pt idx="57">
                  <c:v>19.909362563272602</c:v>
                </c:pt>
                <c:pt idx="58">
                  <c:v>19.362272135793201</c:v>
                </c:pt>
                <c:pt idx="59">
                  <c:v>19.711257181984799</c:v>
                </c:pt>
                <c:pt idx="60">
                  <c:v>20.894648482065399</c:v>
                </c:pt>
                <c:pt idx="61">
                  <c:v>21.223289171481898</c:v>
                </c:pt>
                <c:pt idx="62">
                  <c:v>21.2115774619094</c:v>
                </c:pt>
                <c:pt idx="63">
                  <c:v>21.8480598608732</c:v>
                </c:pt>
                <c:pt idx="64">
                  <c:v>22.686693220578999</c:v>
                </c:pt>
                <c:pt idx="65">
                  <c:v>23.708498963240299</c:v>
                </c:pt>
                <c:pt idx="66">
                  <c:v>22.7551741935197</c:v>
                </c:pt>
                <c:pt idx="67">
                  <c:v>24.138863342873201</c:v>
                </c:pt>
                <c:pt idx="68">
                  <c:v>24.615293953426502</c:v>
                </c:pt>
                <c:pt idx="69">
                  <c:v>25.3232707626414</c:v>
                </c:pt>
                <c:pt idx="70">
                  <c:v>25.056589991152499</c:v>
                </c:pt>
                <c:pt idx="71">
                  <c:v>25.3813797260018</c:v>
                </c:pt>
                <c:pt idx="72">
                  <c:v>25.9843293991607</c:v>
                </c:pt>
                <c:pt idx="73">
                  <c:v>27.077077111201501</c:v>
                </c:pt>
                <c:pt idx="74">
                  <c:v>27.4630519881688</c:v>
                </c:pt>
                <c:pt idx="75">
                  <c:v>28.484919209664501</c:v>
                </c:pt>
                <c:pt idx="76">
                  <c:v>29.1982981908466</c:v>
                </c:pt>
                <c:pt idx="77">
                  <c:v>29.214024720698198</c:v>
                </c:pt>
                <c:pt idx="78">
                  <c:v>29.037938349807401</c:v>
                </c:pt>
                <c:pt idx="79">
                  <c:v>29.473538828669099</c:v>
                </c:pt>
                <c:pt idx="80">
                  <c:v>30.481530456823599</c:v>
                </c:pt>
                <c:pt idx="81">
                  <c:v>30.440627352462901</c:v>
                </c:pt>
                <c:pt idx="82">
                  <c:v>32.458593704041498</c:v>
                </c:pt>
                <c:pt idx="83">
                  <c:v>32.188223162261998</c:v>
                </c:pt>
                <c:pt idx="84">
                  <c:v>33.3865136597394</c:v>
                </c:pt>
                <c:pt idx="85">
                  <c:v>34.046766769903797</c:v>
                </c:pt>
                <c:pt idx="86">
                  <c:v>33.563050551900801</c:v>
                </c:pt>
                <c:pt idx="87">
                  <c:v>34.354166248123498</c:v>
                </c:pt>
                <c:pt idx="88">
                  <c:v>33.776264551590998</c:v>
                </c:pt>
                <c:pt idx="89">
                  <c:v>36.4846683504433</c:v>
                </c:pt>
                <c:pt idx="90">
                  <c:v>36.631556425000902</c:v>
                </c:pt>
                <c:pt idx="91">
                  <c:v>37.940520775223199</c:v>
                </c:pt>
                <c:pt idx="92">
                  <c:v>38.702598999792897</c:v>
                </c:pt>
                <c:pt idx="93">
                  <c:v>38.600579372376103</c:v>
                </c:pt>
                <c:pt idx="94">
                  <c:v>40.292284005690099</c:v>
                </c:pt>
                <c:pt idx="95">
                  <c:v>42.847008945658999</c:v>
                </c:pt>
                <c:pt idx="96">
                  <c:v>43.026380138054797</c:v>
                </c:pt>
                <c:pt idx="97">
                  <c:v>42.565089967631401</c:v>
                </c:pt>
                <c:pt idx="98">
                  <c:v>46.619038539523302</c:v>
                </c:pt>
                <c:pt idx="99">
                  <c:v>47.172281462668003</c:v>
                </c:pt>
                <c:pt idx="100">
                  <c:v>48.583048754684398</c:v>
                </c:pt>
                <c:pt idx="101">
                  <c:v>49.0154124683418</c:v>
                </c:pt>
                <c:pt idx="102">
                  <c:v>49.502977463732996</c:v>
                </c:pt>
                <c:pt idx="103">
                  <c:v>50.676133270647298</c:v>
                </c:pt>
                <c:pt idx="104">
                  <c:v>50.7545826956311</c:v>
                </c:pt>
                <c:pt idx="105">
                  <c:v>50.813691028024103</c:v>
                </c:pt>
                <c:pt idx="106">
                  <c:v>51.8470081453601</c:v>
                </c:pt>
                <c:pt idx="107">
                  <c:v>51.735671569666103</c:v>
                </c:pt>
                <c:pt idx="108">
                  <c:v>52.327429490280302</c:v>
                </c:pt>
                <c:pt idx="109">
                  <c:v>52.6599640673046</c:v>
                </c:pt>
                <c:pt idx="110">
                  <c:v>55.0303139630442</c:v>
                </c:pt>
                <c:pt idx="111">
                  <c:v>54.069078862590899</c:v>
                </c:pt>
                <c:pt idx="112">
                  <c:v>54.143884940131201</c:v>
                </c:pt>
                <c:pt idx="113">
                  <c:v>55.682702690582701</c:v>
                </c:pt>
                <c:pt idx="114">
                  <c:v>56.018054554289698</c:v>
                </c:pt>
                <c:pt idx="115">
                  <c:v>55.595735654991898</c:v>
                </c:pt>
                <c:pt idx="116">
                  <c:v>56.867475634667798</c:v>
                </c:pt>
                <c:pt idx="117">
                  <c:v>58.035657392993798</c:v>
                </c:pt>
                <c:pt idx="118">
                  <c:v>58.838295629080498</c:v>
                </c:pt>
                <c:pt idx="119">
                  <c:v>57.852062071728703</c:v>
                </c:pt>
                <c:pt idx="120">
                  <c:v>58.965490132236297</c:v>
                </c:pt>
                <c:pt idx="121">
                  <c:v>60.262521209957001</c:v>
                </c:pt>
                <c:pt idx="122">
                  <c:v>60.482869678331603</c:v>
                </c:pt>
                <c:pt idx="123">
                  <c:v>61.634937828402997</c:v>
                </c:pt>
                <c:pt idx="124">
                  <c:v>62.312427869460898</c:v>
                </c:pt>
                <c:pt idx="125">
                  <c:v>63.084857240664299</c:v>
                </c:pt>
                <c:pt idx="126">
                  <c:v>64.310361640445294</c:v>
                </c:pt>
                <c:pt idx="127">
                  <c:v>64.955964147623803</c:v>
                </c:pt>
                <c:pt idx="128">
                  <c:v>67.146196395959194</c:v>
                </c:pt>
                <c:pt idx="129">
                  <c:v>68.290643161992307</c:v>
                </c:pt>
                <c:pt idx="130">
                  <c:v>69.364098654761804</c:v>
                </c:pt>
                <c:pt idx="131">
                  <c:v>69.811279250953703</c:v>
                </c:pt>
                <c:pt idx="132">
                  <c:v>69.960625480044499</c:v>
                </c:pt>
                <c:pt idx="133">
                  <c:v>70.138625919915398</c:v>
                </c:pt>
                <c:pt idx="134">
                  <c:v>70.108480330388304</c:v>
                </c:pt>
                <c:pt idx="135">
                  <c:v>70.936689005921295</c:v>
                </c:pt>
                <c:pt idx="136">
                  <c:v>76.4546587778392</c:v>
                </c:pt>
                <c:pt idx="137">
                  <c:v>78.443730351643296</c:v>
                </c:pt>
                <c:pt idx="138">
                  <c:v>81.740116023476702</c:v>
                </c:pt>
                <c:pt idx="139">
                  <c:v>81.911460089086802</c:v>
                </c:pt>
                <c:pt idx="140">
                  <c:v>85.741748386351304</c:v>
                </c:pt>
                <c:pt idx="141">
                  <c:v>95.714049767000802</c:v>
                </c:pt>
                <c:pt idx="142">
                  <c:v>95.621833761641994</c:v>
                </c:pt>
                <c:pt idx="143">
                  <c:v>105.588746988266</c:v>
                </c:pt>
                <c:pt idx="144">
                  <c:v>66.321618335157495</c:v>
                </c:pt>
                <c:pt idx="145">
                  <c:v>50.635190341165902</c:v>
                </c:pt>
                <c:pt idx="146">
                  <c:v>26.3037496001803</c:v>
                </c:pt>
                <c:pt idx="147">
                  <c:v>22.434979533280501</c:v>
                </c:pt>
                <c:pt idx="148">
                  <c:v>21.069991726937602</c:v>
                </c:pt>
                <c:pt idx="149">
                  <c:v>16.072954104073201</c:v>
                </c:pt>
                <c:pt idx="150">
                  <c:v>16.299147456202</c:v>
                </c:pt>
                <c:pt idx="151">
                  <c:v>16.296988092458498</c:v>
                </c:pt>
                <c:pt idx="152">
                  <c:v>12.6616992303217</c:v>
                </c:pt>
                <c:pt idx="153">
                  <c:v>16.303736104156901</c:v>
                </c:pt>
                <c:pt idx="154">
                  <c:v>16.985285285690502</c:v>
                </c:pt>
                <c:pt idx="155">
                  <c:v>12.885463298239101</c:v>
                </c:pt>
                <c:pt idx="156">
                  <c:v>12.3141766278566</c:v>
                </c:pt>
                <c:pt idx="157">
                  <c:v>12.0850141505805</c:v>
                </c:pt>
                <c:pt idx="158">
                  <c:v>16.974758387441099</c:v>
                </c:pt>
                <c:pt idx="159">
                  <c:v>17.0871802623357</c:v>
                </c:pt>
                <c:pt idx="160">
                  <c:v>30.845431393639799</c:v>
                </c:pt>
                <c:pt idx="161">
                  <c:v>22.885206873794601</c:v>
                </c:pt>
                <c:pt idx="162">
                  <c:v>22.881832867945398</c:v>
                </c:pt>
                <c:pt idx="163">
                  <c:v>15.1546846721613</c:v>
                </c:pt>
                <c:pt idx="164">
                  <c:v>15.153604990289599</c:v>
                </c:pt>
                <c:pt idx="165">
                  <c:v>13.3308320703304</c:v>
                </c:pt>
                <c:pt idx="166">
                  <c:v>12.6498227297326</c:v>
                </c:pt>
                <c:pt idx="167">
                  <c:v>11.2845650029218</c:v>
                </c:pt>
                <c:pt idx="168">
                  <c:v>10.37412326458</c:v>
                </c:pt>
                <c:pt idx="169">
                  <c:v>48.147333388217099</c:v>
                </c:pt>
                <c:pt idx="170">
                  <c:v>6.03029317411624</c:v>
                </c:pt>
                <c:pt idx="171">
                  <c:v>12.7514477859098</c:v>
                </c:pt>
                <c:pt idx="172">
                  <c:v>11.7299337750131</c:v>
                </c:pt>
                <c:pt idx="173">
                  <c:v>11.9585564113533</c:v>
                </c:pt>
                <c:pt idx="174">
                  <c:v>13.3262434223755</c:v>
                </c:pt>
              </c:numCache>
            </c:numRef>
          </c:xVal>
          <c:yVal>
            <c:numRef>
              <c:f>volume_data!$B$2:$B$176</c:f>
              <c:numCache>
                <c:formatCode>General</c:formatCode>
                <c:ptCount val="175"/>
                <c:pt idx="0">
                  <c:v>267.57011666730398</c:v>
                </c:pt>
                <c:pt idx="1">
                  <c:v>202.16000696972</c:v>
                </c:pt>
                <c:pt idx="2">
                  <c:v>133.71774205928</c:v>
                </c:pt>
                <c:pt idx="3">
                  <c:v>72.017776949281298</c:v>
                </c:pt>
                <c:pt idx="4">
                  <c:v>257.246401077869</c:v>
                </c:pt>
                <c:pt idx="5">
                  <c:v>275.25274181638798</c:v>
                </c:pt>
                <c:pt idx="6">
                  <c:v>200.91071995850299</c:v>
                </c:pt>
                <c:pt idx="7">
                  <c:v>350.24388311143201</c:v>
                </c:pt>
                <c:pt idx="8">
                  <c:v>299.75999487526298</c:v>
                </c:pt>
                <c:pt idx="9">
                  <c:v>208.30682724423599</c:v>
                </c:pt>
                <c:pt idx="10">
                  <c:v>112.176754993472</c:v>
                </c:pt>
                <c:pt idx="11">
                  <c:v>277.67673325910101</c:v>
                </c:pt>
                <c:pt idx="12">
                  <c:v>395.97880068862202</c:v>
                </c:pt>
                <c:pt idx="13">
                  <c:v>537.44208879816097</c:v>
                </c:pt>
                <c:pt idx="14">
                  <c:v>358.72693525291203</c:v>
                </c:pt>
                <c:pt idx="15">
                  <c:v>339.65482201376898</c:v>
                </c:pt>
                <c:pt idx="16">
                  <c:v>228.30954952706</c:v>
                </c:pt>
                <c:pt idx="17">
                  <c:v>181.84853091058</c:v>
                </c:pt>
                <c:pt idx="18">
                  <c:v>463.587438338298</c:v>
                </c:pt>
                <c:pt idx="19">
                  <c:v>504.449643665167</c:v>
                </c:pt>
                <c:pt idx="20">
                  <c:v>286.15339863905803</c:v>
                </c:pt>
                <c:pt idx="21">
                  <c:v>577.42281233893198</c:v>
                </c:pt>
                <c:pt idx="22">
                  <c:v>541.75167290968398</c:v>
                </c:pt>
                <c:pt idx="23">
                  <c:v>393.80765450775402</c:v>
                </c:pt>
                <c:pt idx="24">
                  <c:v>368.40741935960398</c:v>
                </c:pt>
                <c:pt idx="25">
                  <c:v>184.273446957196</c:v>
                </c:pt>
                <c:pt idx="26">
                  <c:v>819.90404753175198</c:v>
                </c:pt>
                <c:pt idx="27">
                  <c:v>493.07986560850702</c:v>
                </c:pt>
                <c:pt idx="28">
                  <c:v>334.757242732973</c:v>
                </c:pt>
                <c:pt idx="29">
                  <c:v>674.99769683504405</c:v>
                </c:pt>
                <c:pt idx="30">
                  <c:v>255.851895952761</c:v>
                </c:pt>
                <c:pt idx="31">
                  <c:v>446.960014956191</c:v>
                </c:pt>
                <c:pt idx="32">
                  <c:v>524.52779705572004</c:v>
                </c:pt>
                <c:pt idx="33">
                  <c:v>363.883449001109</c:v>
                </c:pt>
                <c:pt idx="34">
                  <c:v>159.53792156317499</c:v>
                </c:pt>
                <c:pt idx="35">
                  <c:v>521.041045803982</c:v>
                </c:pt>
                <c:pt idx="36">
                  <c:v>474.67411569694298</c:v>
                </c:pt>
                <c:pt idx="37">
                  <c:v>680.55628537126302</c:v>
                </c:pt>
                <c:pt idx="38">
                  <c:v>629.62167600391399</c:v>
                </c:pt>
                <c:pt idx="39">
                  <c:v>589.58098222294598</c:v>
                </c:pt>
                <c:pt idx="40">
                  <c:v>739.16040738863603</c:v>
                </c:pt>
                <c:pt idx="41">
                  <c:v>376.46050122080197</c:v>
                </c:pt>
                <c:pt idx="42">
                  <c:v>348.57202882657202</c:v>
                </c:pt>
                <c:pt idx="43">
                  <c:v>308.73573653661902</c:v>
                </c:pt>
                <c:pt idx="44">
                  <c:v>779.85379375346702</c:v>
                </c:pt>
                <c:pt idx="45">
                  <c:v>541.108992427472</c:v>
                </c:pt>
                <c:pt idx="46">
                  <c:v>489.47969268956399</c:v>
                </c:pt>
                <c:pt idx="47">
                  <c:v>641.28975731124297</c:v>
                </c:pt>
                <c:pt idx="48">
                  <c:v>476.993661001791</c:v>
                </c:pt>
                <c:pt idx="49">
                  <c:v>599.82301625253899</c:v>
                </c:pt>
                <c:pt idx="50">
                  <c:v>551.62846464481697</c:v>
                </c:pt>
                <c:pt idx="51">
                  <c:v>456.74432013901099</c:v>
                </c:pt>
                <c:pt idx="52">
                  <c:v>356.72159341298197</c:v>
                </c:pt>
                <c:pt idx="53">
                  <c:v>797.68766701073298</c:v>
                </c:pt>
                <c:pt idx="54">
                  <c:v>507.550035653306</c:v>
                </c:pt>
                <c:pt idx="55">
                  <c:v>551.52042563960595</c:v>
                </c:pt>
                <c:pt idx="56">
                  <c:v>668.61175998876899</c:v>
                </c:pt>
                <c:pt idx="57">
                  <c:v>637.09009502649496</c:v>
                </c:pt>
                <c:pt idx="58">
                  <c:v>520.73281992487603</c:v>
                </c:pt>
                <c:pt idx="59">
                  <c:v>558.46388312218505</c:v>
                </c:pt>
                <c:pt idx="60">
                  <c:v>595.06395145215799</c:v>
                </c:pt>
                <c:pt idx="61">
                  <c:v>443.91724506448998</c:v>
                </c:pt>
                <c:pt idx="62">
                  <c:v>299.62898313028001</c:v>
                </c:pt>
                <c:pt idx="63">
                  <c:v>615.364271460194</c:v>
                </c:pt>
                <c:pt idx="64">
                  <c:v>523.29577165088199</c:v>
                </c:pt>
                <c:pt idx="65">
                  <c:v>593.19326396038798</c:v>
                </c:pt>
                <c:pt idx="66">
                  <c:v>478.87975400294198</c:v>
                </c:pt>
                <c:pt idx="67">
                  <c:v>530.903336069994</c:v>
                </c:pt>
                <c:pt idx="68">
                  <c:v>612.82792332725705</c:v>
                </c:pt>
                <c:pt idx="69">
                  <c:v>646.23189199929197</c:v>
                </c:pt>
                <c:pt idx="70">
                  <c:v>575.53093698856003</c:v>
                </c:pt>
                <c:pt idx="71">
                  <c:v>481.753304557261</c:v>
                </c:pt>
                <c:pt idx="72">
                  <c:v>743.51573776701105</c:v>
                </c:pt>
                <c:pt idx="73">
                  <c:v>655.91589864674199</c:v>
                </c:pt>
                <c:pt idx="74">
                  <c:v>533.03578835790097</c:v>
                </c:pt>
                <c:pt idx="75">
                  <c:v>836.87845985805905</c:v>
                </c:pt>
                <c:pt idx="76">
                  <c:v>652.42974772063405</c:v>
                </c:pt>
                <c:pt idx="77">
                  <c:v>605.28723279867302</c:v>
                </c:pt>
                <c:pt idx="78">
                  <c:v>483.49672631258602</c:v>
                </c:pt>
                <c:pt idx="79">
                  <c:v>731.11066866928297</c:v>
                </c:pt>
                <c:pt idx="80">
                  <c:v>661.67982699753099</c:v>
                </c:pt>
                <c:pt idx="81">
                  <c:v>600.20246457077201</c:v>
                </c:pt>
                <c:pt idx="82">
                  <c:v>650.30224127883105</c:v>
                </c:pt>
                <c:pt idx="83">
                  <c:v>600.35320933595995</c:v>
                </c:pt>
                <c:pt idx="84">
                  <c:v>820.51138959445598</c:v>
                </c:pt>
                <c:pt idx="85">
                  <c:v>764.45537526913097</c:v>
                </c:pt>
                <c:pt idx="86">
                  <c:v>715.45481367898799</c:v>
                </c:pt>
                <c:pt idx="87">
                  <c:v>456.42978116016798</c:v>
                </c:pt>
                <c:pt idx="88">
                  <c:v>608.071254211363</c:v>
                </c:pt>
                <c:pt idx="89">
                  <c:v>733.09268708734305</c:v>
                </c:pt>
                <c:pt idx="90">
                  <c:v>871.36339130616295</c:v>
                </c:pt>
                <c:pt idx="91">
                  <c:v>752.36536880689903</c:v>
                </c:pt>
                <c:pt idx="92">
                  <c:v>791.68812664695895</c:v>
                </c:pt>
                <c:pt idx="93">
                  <c:v>558.60310831605898</c:v>
                </c:pt>
                <c:pt idx="94">
                  <c:v>924.46836186776295</c:v>
                </c:pt>
                <c:pt idx="95">
                  <c:v>660.97908752522903</c:v>
                </c:pt>
                <c:pt idx="96">
                  <c:v>823.23859495387899</c:v>
                </c:pt>
                <c:pt idx="97">
                  <c:v>740.14369533663898</c:v>
                </c:pt>
                <c:pt idx="98">
                  <c:v>766.975929922261</c:v>
                </c:pt>
                <c:pt idx="99">
                  <c:v>710.90334199605604</c:v>
                </c:pt>
                <c:pt idx="100">
                  <c:v>958.40129942343401</c:v>
                </c:pt>
                <c:pt idx="101">
                  <c:v>793.990344374708</c:v>
                </c:pt>
                <c:pt idx="102">
                  <c:v>758.76791468901604</c:v>
                </c:pt>
                <c:pt idx="103">
                  <c:v>878.89237565830297</c:v>
                </c:pt>
                <c:pt idx="104">
                  <c:v>842.71549466826502</c:v>
                </c:pt>
                <c:pt idx="105">
                  <c:v>526.01036365330106</c:v>
                </c:pt>
                <c:pt idx="106">
                  <c:v>970.91575190632</c:v>
                </c:pt>
                <c:pt idx="107">
                  <c:v>832.67159924910902</c:v>
                </c:pt>
                <c:pt idx="108">
                  <c:v>746.925972660551</c:v>
                </c:pt>
                <c:pt idx="109">
                  <c:v>853.37763004868498</c:v>
                </c:pt>
                <c:pt idx="110">
                  <c:v>837.26481614919396</c:v>
                </c:pt>
                <c:pt idx="111">
                  <c:v>704.31361920600398</c:v>
                </c:pt>
                <c:pt idx="112">
                  <c:v>602.127703058924</c:v>
                </c:pt>
                <c:pt idx="113">
                  <c:v>1132.0201426312799</c:v>
                </c:pt>
                <c:pt idx="114">
                  <c:v>1168.3679377267199</c:v>
                </c:pt>
                <c:pt idx="115">
                  <c:v>812.99268126528796</c:v>
                </c:pt>
                <c:pt idx="116">
                  <c:v>681.04313461632</c:v>
                </c:pt>
                <c:pt idx="117">
                  <c:v>841.647909326898</c:v>
                </c:pt>
                <c:pt idx="118">
                  <c:v>1104.64707005898</c:v>
                </c:pt>
                <c:pt idx="119">
                  <c:v>697.03039214735998</c:v>
                </c:pt>
                <c:pt idx="120">
                  <c:v>865.40883913314201</c:v>
                </c:pt>
                <c:pt idx="121">
                  <c:v>1246.56077191133</c:v>
                </c:pt>
                <c:pt idx="122">
                  <c:v>889.86352795480298</c:v>
                </c:pt>
                <c:pt idx="123">
                  <c:v>750.18805662120201</c:v>
                </c:pt>
                <c:pt idx="124">
                  <c:v>1019.0244533635901</c:v>
                </c:pt>
                <c:pt idx="125">
                  <c:v>1042.0722210270201</c:v>
                </c:pt>
                <c:pt idx="126">
                  <c:v>949.91209477827795</c:v>
                </c:pt>
                <c:pt idx="127">
                  <c:v>713.36065166633898</c:v>
                </c:pt>
                <c:pt idx="128">
                  <c:v>1078.3053736184499</c:v>
                </c:pt>
                <c:pt idx="129">
                  <c:v>844.73445093253497</c:v>
                </c:pt>
                <c:pt idx="130">
                  <c:v>760.34783308317401</c:v>
                </c:pt>
                <c:pt idx="131">
                  <c:v>1150.62882094785</c:v>
                </c:pt>
                <c:pt idx="132">
                  <c:v>942.98078045902605</c:v>
                </c:pt>
                <c:pt idx="133">
                  <c:v>1088.3526167811401</c:v>
                </c:pt>
                <c:pt idx="134">
                  <c:v>716.95895380629202</c:v>
                </c:pt>
                <c:pt idx="135">
                  <c:v>682.52192193441795</c:v>
                </c:pt>
                <c:pt idx="136">
                  <c:v>1093.32127666925</c:v>
                </c:pt>
                <c:pt idx="137">
                  <c:v>1027.56007128328</c:v>
                </c:pt>
                <c:pt idx="138">
                  <c:v>687.15989051740303</c:v>
                </c:pt>
                <c:pt idx="139">
                  <c:v>750.52519594620105</c:v>
                </c:pt>
                <c:pt idx="140">
                  <c:v>845.02461182700199</c:v>
                </c:pt>
                <c:pt idx="141">
                  <c:v>848.16264816716102</c:v>
                </c:pt>
                <c:pt idx="142">
                  <c:v>735.85825359017804</c:v>
                </c:pt>
                <c:pt idx="143">
                  <c:v>672.61423234478104</c:v>
                </c:pt>
                <c:pt idx="144">
                  <c:v>882.33788914096397</c:v>
                </c:pt>
                <c:pt idx="145">
                  <c:v>825.54500316481699</c:v>
                </c:pt>
                <c:pt idx="146">
                  <c:v>662.19507422137997</c:v>
                </c:pt>
                <c:pt idx="147">
                  <c:v>598.947850015992</c:v>
                </c:pt>
                <c:pt idx="148">
                  <c:v>582.29807587194398</c:v>
                </c:pt>
                <c:pt idx="149">
                  <c:v>618.79456218225198</c:v>
                </c:pt>
                <c:pt idx="150">
                  <c:v>605.49666040901002</c:v>
                </c:pt>
                <c:pt idx="151">
                  <c:v>578.89329908942295</c:v>
                </c:pt>
                <c:pt idx="152">
                  <c:v>592.13451756439895</c:v>
                </c:pt>
                <c:pt idx="153">
                  <c:v>662.02880321313296</c:v>
                </c:pt>
                <c:pt idx="154">
                  <c:v>658.71471970783796</c:v>
                </c:pt>
                <c:pt idx="155">
                  <c:v>548.907834306621</c:v>
                </c:pt>
                <c:pt idx="156">
                  <c:v>510.65605519333701</c:v>
                </c:pt>
                <c:pt idx="157">
                  <c:v>487.37433515214701</c:v>
                </c:pt>
                <c:pt idx="158">
                  <c:v>529.02333327484996</c:v>
                </c:pt>
                <c:pt idx="159">
                  <c:v>514.06083197585804</c:v>
                </c:pt>
                <c:pt idx="160">
                  <c:v>615.71476964312399</c:v>
                </c:pt>
                <c:pt idx="161">
                  <c:v>545.74868514991999</c:v>
                </c:pt>
                <c:pt idx="162">
                  <c:v>504.18093308806499</c:v>
                </c:pt>
                <c:pt idx="163">
                  <c:v>505.71516102780299</c:v>
                </c:pt>
                <c:pt idx="164">
                  <c:v>492.413480368009</c:v>
                </c:pt>
                <c:pt idx="165">
                  <c:v>435.85110647147701</c:v>
                </c:pt>
                <c:pt idx="166">
                  <c:v>445.81603030666997</c:v>
                </c:pt>
                <c:pt idx="167">
                  <c:v>425.84083599767303</c:v>
                </c:pt>
                <c:pt idx="168">
                  <c:v>409.19861962672599</c:v>
                </c:pt>
                <c:pt idx="169">
                  <c:v>975.14734283543305</c:v>
                </c:pt>
                <c:pt idx="170">
                  <c:v>93.211905112159002</c:v>
                </c:pt>
                <c:pt idx="171">
                  <c:v>297.83672240974101</c:v>
                </c:pt>
                <c:pt idx="172">
                  <c:v>312.78410816252898</c:v>
                </c:pt>
                <c:pt idx="173">
                  <c:v>329.41498787382199</c:v>
                </c:pt>
                <c:pt idx="174">
                  <c:v>379.31896366735498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40-48C4-BB49-9482E3933E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6322096"/>
        <c:axId val="236325704"/>
      </c:scatterChart>
      <c:scatterChart>
        <c:scatterStyle val="smoothMarker"/>
        <c:varyColors val="0"/>
        <c:ser>
          <c:idx val="1"/>
          <c:order val="1"/>
          <c:tx>
            <c:strRef>
              <c:f>volume_data!$E$2</c:f>
              <c:strCache>
                <c:ptCount val="1"/>
                <c:pt idx="0">
                  <c:v>vol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volume_data!$D$3:$D$22</c:f>
              <c:numCache>
                <c:formatCode>General</c:formatCode>
                <c:ptCount val="20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10</c:v>
                </c:pt>
                <c:pt idx="5">
                  <c:v>13</c:v>
                </c:pt>
                <c:pt idx="6">
                  <c:v>16</c:v>
                </c:pt>
                <c:pt idx="7">
                  <c:v>20</c:v>
                </c:pt>
                <c:pt idx="8">
                  <c:v>25</c:v>
                </c:pt>
                <c:pt idx="9">
                  <c:v>30</c:v>
                </c:pt>
                <c:pt idx="10">
                  <c:v>35</c:v>
                </c:pt>
                <c:pt idx="11">
                  <c:v>40</c:v>
                </c:pt>
                <c:pt idx="12">
                  <c:v>45</c:v>
                </c:pt>
                <c:pt idx="13">
                  <c:v>50</c:v>
                </c:pt>
                <c:pt idx="14">
                  <c:v>55</c:v>
                </c:pt>
                <c:pt idx="15">
                  <c:v>60</c:v>
                </c:pt>
                <c:pt idx="16">
                  <c:v>65</c:v>
                </c:pt>
                <c:pt idx="17">
                  <c:v>70</c:v>
                </c:pt>
                <c:pt idx="18">
                  <c:v>75</c:v>
                </c:pt>
                <c:pt idx="19">
                  <c:v>80</c:v>
                </c:pt>
              </c:numCache>
            </c:numRef>
          </c:xVal>
          <c:yVal>
            <c:numRef>
              <c:f>volume_data!$E$3:$E$22</c:f>
              <c:numCache>
                <c:formatCode>0</c:formatCode>
                <c:ptCount val="20"/>
                <c:pt idx="0">
                  <c:v>50.669216061185466</c:v>
                </c:pt>
                <c:pt idx="1">
                  <c:v>139.7188049209139</c:v>
                </c:pt>
                <c:pt idx="2">
                  <c:v>215.44715447154471</c:v>
                </c:pt>
                <c:pt idx="3">
                  <c:v>280.63540090771556</c:v>
                </c:pt>
                <c:pt idx="4">
                  <c:v>363.01369863013701</c:v>
                </c:pt>
                <c:pt idx="5">
                  <c:v>431.16395494367964</c:v>
                </c:pt>
                <c:pt idx="6">
                  <c:v>488.47926267281105</c:v>
                </c:pt>
                <c:pt idx="7">
                  <c:v>552.08333333333337</c:v>
                </c:pt>
                <c:pt idx="8">
                  <c:v>616.27906976744191</c:v>
                </c:pt>
                <c:pt idx="9">
                  <c:v>668.06722689075639</c:v>
                </c:pt>
                <c:pt idx="10">
                  <c:v>710.72796934865903</c:v>
                </c:pt>
                <c:pt idx="11">
                  <c:v>746.47887323943667</c:v>
                </c:pt>
                <c:pt idx="12">
                  <c:v>776.87296416938113</c:v>
                </c:pt>
                <c:pt idx="13">
                  <c:v>803.03030303030312</c:v>
                </c:pt>
                <c:pt idx="14">
                  <c:v>825.77903682719557</c:v>
                </c:pt>
                <c:pt idx="15">
                  <c:v>845.74468085106389</c:v>
                </c:pt>
                <c:pt idx="16">
                  <c:v>863.40852130325823</c:v>
                </c:pt>
                <c:pt idx="17">
                  <c:v>879.14691943127968</c:v>
                </c:pt>
                <c:pt idx="18">
                  <c:v>893.25842696629229</c:v>
                </c:pt>
                <c:pt idx="19">
                  <c:v>905.982905982906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A40-48C4-BB49-9482E3933E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6322096"/>
        <c:axId val="236325704"/>
      </c:scatterChart>
      <c:valAx>
        <c:axId val="236322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325704"/>
        <c:crosses val="autoZero"/>
        <c:crossBetween val="midCat"/>
      </c:valAx>
      <c:valAx>
        <c:axId val="236325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322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19050</xdr:colOff>
      <xdr:row>1</xdr:row>
      <xdr:rowOff>76200</xdr:rowOff>
    </xdr:from>
    <xdr:to>
      <xdr:col>24</xdr:col>
      <xdr:colOff>304799</xdr:colOff>
      <xdr:row>30</xdr:row>
      <xdr:rowOff>161925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D3" totalsRowShown="0">
  <autoFilter ref="A1:D3"/>
  <tableColumns count="4">
    <tableColumn id="1" name="parameter"/>
    <tableColumn id="2" name="value"/>
    <tableColumn id="3" name="SD"/>
    <tableColumn id="4" name="commen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1:E5" totalsRowShown="0">
  <autoFilter ref="A1:E5"/>
  <tableColumns count="5">
    <tableColumn id="1" name="parameter"/>
    <tableColumn id="2" name="value"/>
    <tableColumn id="3" name="SD"/>
    <tableColumn id="4" name="comment"/>
    <tableColumn id="5" name="sourc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Table2" displayName="Table2" ref="A1:B176" totalsRowShown="0">
  <autoFilter ref="A1:B176"/>
  <tableColumns count="2">
    <tableColumn id="1" name="body fat mass (kg)"/>
    <tableColumn id="2" name="fat cell volume (picoliter)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D2:H22" totalsRowShown="0">
  <autoFilter ref="D2:H22"/>
  <tableColumns count="5">
    <tableColumn id="1" name="M"/>
    <tableColumn id="2" name="vol" dataDxfId="3">
      <calculatedColumnFormula>(Table4[[#This Row],[M]]*Table5[a])/(1+Table4[[#This Row],[M]]*Table5[b])</calculatedColumnFormula>
    </tableColumn>
    <tableColumn id="3" name="n" dataDxfId="2">
      <calculatedColumnFormula>$K$11+$K$12*Table4[[#This Row],[M]]</calculatedColumnFormula>
    </tableColumn>
    <tableColumn id="5" name="delta n" dataDxfId="0">
      <calculatedColumnFormula>SQRT(SUMSQ($L$11,Table4[[#This Row],[M]]*$L$12,K12*Table4[[#This Row],[M]]/9.5))</calculatedColumnFormula>
    </tableColumn>
    <tableColumn id="4" name="V tot" dataDxfId="1">
      <calculatedColumnFormula>Table4[[#This Row],[n]]*Table4[[#This Row],[vol]]/10^12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Table5" displayName="Table5" ref="J2:K3" totalsRowShown="0">
  <autoFilter ref="J2:K3"/>
  <tableColumns count="2">
    <tableColumn id="1" name="a">
      <calculatedColumnFormula>adipocyte_volume!B2</calculatedColumnFormula>
    </tableColumn>
    <tableColumn id="2" name="b">
      <calculatedColumnFormula>adipocyte_volume!B3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drawing" Target="../drawings/drawing1.xml"/><Relationship Id="rId4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tabSelected="1" workbookViewId="0">
      <selection activeCell="D16" sqref="D16"/>
    </sheetView>
  </sheetViews>
  <sheetFormatPr defaultRowHeight="15" x14ac:dyDescent="0.25"/>
  <cols>
    <col min="1" max="1" width="30.140625" customWidth="1"/>
    <col min="4" max="4" width="11" customWidth="1"/>
  </cols>
  <sheetData>
    <row r="1" spans="1:4" x14ac:dyDescent="0.25">
      <c r="A1" t="s">
        <v>1</v>
      </c>
      <c r="B1" t="s">
        <v>2</v>
      </c>
      <c r="C1" t="s">
        <v>0</v>
      </c>
      <c r="D1" t="s">
        <v>4</v>
      </c>
    </row>
    <row r="2" spans="1:4" x14ac:dyDescent="0.25">
      <c r="A2" t="s">
        <v>23</v>
      </c>
      <c r="B2" s="1">
        <v>8.2000000000000003E-2</v>
      </c>
      <c r="C2" s="1">
        <v>5.2999999999999999E-2</v>
      </c>
      <c r="D2" t="s">
        <v>3</v>
      </c>
    </row>
    <row r="3" spans="1:4" x14ac:dyDescent="0.25">
      <c r="A3" t="s">
        <v>24</v>
      </c>
      <c r="B3">
        <v>9.9</v>
      </c>
      <c r="C3">
        <v>3.5</v>
      </c>
      <c r="D3" t="s">
        <v>5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E20" sqref="E20"/>
    </sheetView>
  </sheetViews>
  <sheetFormatPr defaultRowHeight="15" x14ac:dyDescent="0.25"/>
  <cols>
    <col min="1" max="3" width="11" customWidth="1"/>
    <col min="4" max="4" width="28.28515625" customWidth="1"/>
    <col min="5" max="5" width="30.5703125" customWidth="1"/>
  </cols>
  <sheetData>
    <row r="1" spans="1:5" x14ac:dyDescent="0.25">
      <c r="A1" t="s">
        <v>1</v>
      </c>
      <c r="B1" t="s">
        <v>2</v>
      </c>
      <c r="C1" t="s">
        <v>0</v>
      </c>
      <c r="D1" t="s">
        <v>4</v>
      </c>
      <c r="E1" t="s">
        <v>16</v>
      </c>
    </row>
    <row r="2" spans="1:5" ht="18" x14ac:dyDescent="0.35">
      <c r="A2" t="s">
        <v>17</v>
      </c>
      <c r="B2" s="5">
        <v>53</v>
      </c>
      <c r="C2" s="5">
        <v>7</v>
      </c>
      <c r="D2" t="s">
        <v>8</v>
      </c>
      <c r="E2" t="s">
        <v>20</v>
      </c>
    </row>
    <row r="3" spans="1:5" ht="18.75" x14ac:dyDescent="0.35">
      <c r="A3" t="s">
        <v>18</v>
      </c>
      <c r="B3" s="18">
        <v>4.5999999999999999E-2</v>
      </c>
      <c r="C3" s="18">
        <v>0.01</v>
      </c>
      <c r="D3" t="s">
        <v>9</v>
      </c>
      <c r="E3" t="s">
        <v>20</v>
      </c>
    </row>
    <row r="4" spans="1:5" ht="18" x14ac:dyDescent="0.35">
      <c r="A4" s="15" t="s">
        <v>10</v>
      </c>
      <c r="B4" s="16">
        <v>0.9</v>
      </c>
      <c r="C4" s="17"/>
      <c r="D4" s="15" t="s">
        <v>22</v>
      </c>
      <c r="E4" t="s">
        <v>20</v>
      </c>
    </row>
    <row r="5" spans="1:5" x14ac:dyDescent="0.25">
      <c r="A5" t="s">
        <v>19</v>
      </c>
      <c r="B5" s="14">
        <v>0.19</v>
      </c>
      <c r="C5" s="14">
        <v>0.02</v>
      </c>
      <c r="E5" t="s">
        <v>21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6"/>
  <sheetViews>
    <sheetView workbookViewId="0">
      <selection activeCell="F33" sqref="F33"/>
    </sheetView>
  </sheetViews>
  <sheetFormatPr defaultRowHeight="15" x14ac:dyDescent="0.25"/>
  <cols>
    <col min="1" max="1" width="19.140625" customWidth="1"/>
    <col min="2" max="2" width="25.5703125" customWidth="1"/>
    <col min="5" max="5" width="10.5703125" bestFit="1" customWidth="1"/>
    <col min="6" max="6" width="12" bestFit="1" customWidth="1"/>
    <col min="7" max="7" width="12" customWidth="1"/>
  </cols>
  <sheetData>
    <row r="1" spans="1:12" x14ac:dyDescent="0.25">
      <c r="A1" t="s">
        <v>6</v>
      </c>
      <c r="B1" t="s">
        <v>7</v>
      </c>
    </row>
    <row r="2" spans="1:12" x14ac:dyDescent="0.25">
      <c r="A2">
        <v>5.0804180095846103</v>
      </c>
      <c r="B2">
        <v>267.57011666730398</v>
      </c>
      <c r="D2" t="s">
        <v>26</v>
      </c>
      <c r="E2" t="s">
        <v>25</v>
      </c>
      <c r="F2" t="s">
        <v>27</v>
      </c>
      <c r="G2" t="s">
        <v>29</v>
      </c>
      <c r="H2" t="s">
        <v>28</v>
      </c>
      <c r="J2" t="s">
        <v>17</v>
      </c>
      <c r="K2" t="s">
        <v>18</v>
      </c>
    </row>
    <row r="3" spans="1:12" x14ac:dyDescent="0.25">
      <c r="A3">
        <v>6.1074245265744702</v>
      </c>
      <c r="B3">
        <v>202.16000696972</v>
      </c>
      <c r="D3">
        <v>1</v>
      </c>
      <c r="E3" s="20">
        <f>(Table4[[#This Row],[M]]*Table5[a])/(1+Table4[[#This Row],[M]]*Table5[b])</f>
        <v>50.669216061185466</v>
      </c>
      <c r="F3" s="21">
        <f>$K$11+$K$12*Table4[[#This Row],[M]]</f>
        <v>21928721174.004192</v>
      </c>
      <c r="G3" s="21">
        <f>SQRT(SUMSQ($L$11,Table4[[#This Row],[M]]*$L$12,K12*Table4[[#This Row],[M]]/9.5))</f>
        <v>2791158547.4218488</v>
      </c>
      <c r="H3" s="19">
        <f>Table4[[#This Row],[n]]*Table4[[#This Row],[vol]]/10^12</f>
        <v>1.1111111111111112</v>
      </c>
      <c r="J3">
        <f>adipocyte_volume!B2</f>
        <v>53</v>
      </c>
      <c r="K3">
        <f>adipocyte_volume!B3</f>
        <v>4.5999999999999999E-2</v>
      </c>
    </row>
    <row r="4" spans="1:12" x14ac:dyDescent="0.25">
      <c r="A4">
        <v>5.2954003827371201</v>
      </c>
      <c r="B4">
        <v>133.71774205928</v>
      </c>
      <c r="D4">
        <v>3</v>
      </c>
      <c r="E4" s="20">
        <f>(Table4[[#This Row],[M]]*Table5[a])/(1+Table4[[#This Row],[M]]*Table5[b])</f>
        <v>139.7188049209139</v>
      </c>
      <c r="F4" s="21">
        <f>$K$11+$K$12*Table4[[#This Row],[M]]</f>
        <v>23857442348.008385</v>
      </c>
      <c r="G4" s="21">
        <f>SQRT(SUMSQ($L$11,Table4[[#This Row],[M]]*$L$12,K13*Table4[[#This Row],[M]]/9.5))</f>
        <v>2947690290.6256857</v>
      </c>
      <c r="H4" s="19">
        <f>Table4[[#This Row],[n]]*Table4[[#This Row],[vol]]/10^12</f>
        <v>3.3333333333333335</v>
      </c>
    </row>
    <row r="5" spans="1:12" x14ac:dyDescent="0.25">
      <c r="A5">
        <v>6.1079378090217098</v>
      </c>
      <c r="B5">
        <v>72.017776949281298</v>
      </c>
      <c r="D5">
        <v>5</v>
      </c>
      <c r="E5" s="20">
        <f>(Table4[[#This Row],[M]]*Table5[a])/(1+Table4[[#This Row],[M]]*Table5[b])</f>
        <v>215.44715447154471</v>
      </c>
      <c r="F5" s="21">
        <f>$K$11+$K$12*Table4[[#This Row],[M]]</f>
        <v>25786163522.012577</v>
      </c>
      <c r="G5" s="21">
        <f>SQRT(SUMSQ($L$11,Table4[[#This Row],[M]]*$L$12,K14*Table4[[#This Row],[M]]/9.5))</f>
        <v>3241313206.2583847</v>
      </c>
      <c r="H5" s="19">
        <f>Table4[[#This Row],[n]]*Table4[[#This Row],[vol]]/10^12</f>
        <v>5.5555555555555545</v>
      </c>
    </row>
    <row r="6" spans="1:12" x14ac:dyDescent="0.25">
      <c r="A6">
        <v>6.2738102806625298</v>
      </c>
      <c r="B6">
        <v>257.246401077869</v>
      </c>
      <c r="D6">
        <v>7</v>
      </c>
      <c r="E6" s="20">
        <f>(Table4[[#This Row],[M]]*Table5[a])/(1+Table4[[#This Row],[M]]*Table5[b])</f>
        <v>280.63540090771556</v>
      </c>
      <c r="F6" s="21">
        <f>$K$11+$K$12*Table4[[#This Row],[M]]</f>
        <v>27714884696.016769</v>
      </c>
      <c r="G6" s="21">
        <f>SQRT(SUMSQ($L$11,Table4[[#This Row],[M]]*$L$12,K15*Table4[[#This Row],[M]]/9.5))</f>
        <v>3637576278.0303288</v>
      </c>
      <c r="H6" s="19">
        <f>Table4[[#This Row],[n]]*Table4[[#This Row],[vol]]/10^12</f>
        <v>7.7777777777777768</v>
      </c>
    </row>
    <row r="7" spans="1:12" x14ac:dyDescent="0.25">
      <c r="A7">
        <v>8.5805805796928691</v>
      </c>
      <c r="B7">
        <v>275.25274181638798</v>
      </c>
      <c r="D7">
        <v>10</v>
      </c>
      <c r="E7" s="20">
        <f>(Table4[[#This Row],[M]]*Table5[a])/(1+Table4[[#This Row],[M]]*Table5[b])</f>
        <v>363.01369863013701</v>
      </c>
      <c r="F7" s="21">
        <f>$K$11+$K$12*Table4[[#This Row],[M]]</f>
        <v>30607966457.023056</v>
      </c>
      <c r="G7" s="21">
        <f>SQRT(SUMSQ($L$11,Table4[[#This Row],[M]]*$L$12,K16*Table4[[#This Row],[M]]/9.5))</f>
        <v>4361696019.6711388</v>
      </c>
      <c r="H7" s="19">
        <f>Table4[[#This Row],[n]]*Table4[[#This Row],[vol]]/10^12</f>
        <v>11.111111111111109</v>
      </c>
    </row>
    <row r="8" spans="1:12" x14ac:dyDescent="0.25">
      <c r="A8">
        <v>7.4089000558338398</v>
      </c>
      <c r="B8">
        <v>200.91071995850299</v>
      </c>
      <c r="D8">
        <v>13</v>
      </c>
      <c r="E8" s="20">
        <f>(Table4[[#This Row],[M]]*Table5[a])/(1+Table4[[#This Row],[M]]*Table5[b])</f>
        <v>431.16395494367964</v>
      </c>
      <c r="F8" s="21">
        <f>$K$11+$K$12*Table4[[#This Row],[M]]</f>
        <v>33501048218.029346</v>
      </c>
      <c r="G8" s="21">
        <f>SQRT(SUMSQ($L$11,Table4[[#This Row],[M]]*$L$12,K17*Table4[[#This Row],[M]]/9.5))</f>
        <v>5182780196.5363293</v>
      </c>
      <c r="H8" s="19">
        <f>Table4[[#This Row],[n]]*Table4[[#This Row],[vol]]/10^12</f>
        <v>14.444444444444443</v>
      </c>
    </row>
    <row r="9" spans="1:12" x14ac:dyDescent="0.25">
      <c r="A9">
        <v>8.7207181731985894</v>
      </c>
      <c r="B9">
        <v>350.24388311143201</v>
      </c>
      <c r="D9">
        <v>16</v>
      </c>
      <c r="E9" s="20">
        <f>(Table4[[#This Row],[M]]*Table5[a])/(1+Table4[[#This Row],[M]]*Table5[b])</f>
        <v>488.47926267281105</v>
      </c>
      <c r="F9" s="21">
        <f>$K$11+$K$12*Table4[[#This Row],[M]]</f>
        <v>36394129979.035637</v>
      </c>
      <c r="G9" s="21">
        <f>SQRT(SUMSQ($L$11,Table4[[#This Row],[M]]*$L$12,K18*Table4[[#This Row],[M]]/9.5))</f>
        <v>6061552307.0638657</v>
      </c>
      <c r="H9" s="19">
        <f>Table4[[#This Row],[n]]*Table4[[#This Row],[vol]]/10^12</f>
        <v>17.777777777777779</v>
      </c>
    </row>
    <row r="10" spans="1:12" ht="18" x14ac:dyDescent="0.35">
      <c r="A10">
        <v>10.11181554233</v>
      </c>
      <c r="B10">
        <v>299.75999487526298</v>
      </c>
      <c r="D10">
        <v>20</v>
      </c>
      <c r="E10" s="20">
        <f>(Table4[[#This Row],[M]]*Table5[a])/(1+Table4[[#This Row],[M]]*Table5[b])</f>
        <v>552.08333333333337</v>
      </c>
      <c r="F10" s="21">
        <f>$K$11+$K$12*Table4[[#This Row],[M]]</f>
        <v>40251572327.044022</v>
      </c>
      <c r="G10" s="21">
        <f>SQRT(SUMSQ($L$11,Table4[[#This Row],[M]]*$L$12,K19*Table4[[#This Row],[M]]/9.5))</f>
        <v>7286804212.8093081</v>
      </c>
      <c r="H10" s="19">
        <f>Table4[[#This Row],[n]]*Table4[[#This Row],[vol]]/10^12</f>
        <v>22.222222222222221</v>
      </c>
      <c r="J10" s="2" t="s">
        <v>11</v>
      </c>
      <c r="K10" s="5">
        <f>0.9*10^-12</f>
        <v>9E-13</v>
      </c>
      <c r="L10" s="3"/>
    </row>
    <row r="11" spans="1:12" ht="18" x14ac:dyDescent="0.35">
      <c r="A11">
        <v>8.7959481660395298</v>
      </c>
      <c r="B11">
        <v>208.30682724423599</v>
      </c>
      <c r="D11">
        <v>25</v>
      </c>
      <c r="E11" s="20">
        <f>(Table4[[#This Row],[M]]*Table5[a])/(1+Table4[[#This Row],[M]]*Table5[b])</f>
        <v>616.27906976744191</v>
      </c>
      <c r="F11" s="21">
        <f>$K$11+$K$12*Table4[[#This Row],[M]]</f>
        <v>45073375262.054504</v>
      </c>
      <c r="G11" s="21">
        <f>SQRT(SUMSQ($L$11,Table4[[#This Row],[M]]*$L$12,K20*Table4[[#This Row],[M]]/9.5))</f>
        <v>8868616478.1585732</v>
      </c>
      <c r="H11" s="19">
        <f>Table4[[#This Row],[n]]*Table4[[#This Row],[vol]]/10^12</f>
        <v>27.777777777777779</v>
      </c>
      <c r="J11" s="4" t="s">
        <v>12</v>
      </c>
      <c r="K11" s="6">
        <f>1/K10/adipocyte_volume!B2</f>
        <v>20964360587.002094</v>
      </c>
      <c r="L11" s="7">
        <f>(1/K10)*adipocyte_volume!C2/adipocyte_volume!B2^2</f>
        <v>2768877813.377635</v>
      </c>
    </row>
    <row r="12" spans="1:12" ht="18" x14ac:dyDescent="0.35">
      <c r="A12">
        <v>9.0637054019305907</v>
      </c>
      <c r="B12">
        <v>112.176754993472</v>
      </c>
      <c r="D12">
        <v>30</v>
      </c>
      <c r="E12" s="20">
        <f>(Table4[[#This Row],[M]]*Table5[a])/(1+Table4[[#This Row],[M]]*Table5[b])</f>
        <v>668.06722689075639</v>
      </c>
      <c r="F12" s="21">
        <f>$K$11+$K$12*Table4[[#This Row],[M]]</f>
        <v>49895178197.064987</v>
      </c>
      <c r="G12" s="21">
        <f>SQRT(SUMSQ($L$11,Table4[[#This Row],[M]]*$L$12,K21*Table4[[#This Row],[M]]/9.5))</f>
        <v>10482654947.522415</v>
      </c>
      <c r="H12" s="19">
        <f>Table4[[#This Row],[n]]*Table4[[#This Row],[vol]]/10^12</f>
        <v>33.333333333333336</v>
      </c>
      <c r="J12" s="2" t="s">
        <v>13</v>
      </c>
      <c r="K12" s="8">
        <f>K11*Table5[b]</f>
        <v>964360587.0020963</v>
      </c>
      <c r="L12" s="9">
        <f>K11*adipocyte_volume!C3+adipocyte_volume!B3*L11</f>
        <v>337011985.28539217</v>
      </c>
    </row>
    <row r="13" spans="1:12" x14ac:dyDescent="0.25">
      <c r="A13">
        <v>10.3728451407734</v>
      </c>
      <c r="B13">
        <v>277.67673325910101</v>
      </c>
      <c r="D13">
        <v>35</v>
      </c>
      <c r="E13" s="20">
        <f>(Table4[[#This Row],[M]]*Table5[a])/(1+Table4[[#This Row],[M]]*Table5[b])</f>
        <v>710.72796934865903</v>
      </c>
      <c r="F13" s="21">
        <f>$K$11+$K$12*Table4[[#This Row],[M]]</f>
        <v>54716981132.07547</v>
      </c>
      <c r="G13" s="21">
        <f>SQRT(SUMSQ($L$11,Table4[[#This Row],[M]]*$L$12,K22*Table4[[#This Row],[M]]/9.5))</f>
        <v>12116047423.655397</v>
      </c>
      <c r="H13" s="19">
        <f>Table4[[#This Row],[n]]*Table4[[#This Row],[vol]]/10^12</f>
        <v>38.888888888888893</v>
      </c>
      <c r="J13" s="4" t="s">
        <v>14</v>
      </c>
      <c r="K13" s="10">
        <f>adipocyte_volume!$B$2*10/(1+10*adipocyte_volume!$B$3)</f>
        <v>363.01369863013701</v>
      </c>
      <c r="L13" s="11">
        <f>SQRT(SUMSQ(adipocyte_volume!$B$2*adipocyte_volume!$C$2/(1+10*adipocyte_volume!$B$3),adipocyte_volume!$B$2*adipocyte_volume!$B$3*adipocyte_volume!$C$3*10/(1+10*adipocyte_volume!$B$3)^2))</f>
        <v>254.10961478088046</v>
      </c>
    </row>
    <row r="14" spans="1:12" x14ac:dyDescent="0.25">
      <c r="A14">
        <v>10.3286967421328</v>
      </c>
      <c r="B14">
        <v>395.97880068862202</v>
      </c>
      <c r="D14">
        <v>40</v>
      </c>
      <c r="E14" s="20">
        <f>(Table4[[#This Row],[M]]*Table5[a])/(1+Table4[[#This Row],[M]]*Table5[b])</f>
        <v>746.47887323943667</v>
      </c>
      <c r="F14" s="21">
        <f>$K$11+$K$12*Table4[[#This Row],[M]]</f>
        <v>59538784067.085953</v>
      </c>
      <c r="G14" s="21">
        <f>SQRT(SUMSQ($L$11,Table4[[#This Row],[M]]*$L$12,K23*Table4[[#This Row],[M]]/9.5))</f>
        <v>13761904283.456457</v>
      </c>
      <c r="H14" s="19">
        <f>Table4[[#This Row],[n]]*Table4[[#This Row],[vol]]/10^12</f>
        <v>44.444444444444443</v>
      </c>
      <c r="J14" s="2" t="s">
        <v>15</v>
      </c>
      <c r="K14" s="12">
        <f>adipocyte_volume!$B$2*15/(1+15*adipocyte_volume!$B$3)</f>
        <v>470.41420118343194</v>
      </c>
      <c r="L14" s="13">
        <f>SQRT(SUMSQ(adipocyte_volume!$B$2*adipocyte_volume!$C$2/(1+15*adipocyte_volume!$B$3),adipocyte_volume!$B$2*adipocyte_volume!$B$3*adipocyte_volume!$C$3*10/(1+15*adipocyte_volume!$B$3)^2))</f>
        <v>219.52664381493267</v>
      </c>
    </row>
    <row r="15" spans="1:12" x14ac:dyDescent="0.25">
      <c r="A15">
        <v>10.76023147033</v>
      </c>
      <c r="B15">
        <v>537.44208879816097</v>
      </c>
      <c r="D15">
        <v>45</v>
      </c>
      <c r="E15" s="20">
        <f>(Table4[[#This Row],[M]]*Table5[a])/(1+Table4[[#This Row],[M]]*Table5[b])</f>
        <v>776.87296416938113</v>
      </c>
      <c r="F15" s="21">
        <f>$K$11+$K$12*Table4[[#This Row],[M]]</f>
        <v>64360587002.09642</v>
      </c>
      <c r="G15" s="21">
        <f>SQRT(SUMSQ($L$11,Table4[[#This Row],[M]]*$L$12,K24*Table4[[#This Row],[M]]/9.5))</f>
        <v>15416233903.034414</v>
      </c>
      <c r="H15" s="19">
        <f>Table4[[#This Row],[n]]*Table4[[#This Row],[vol]]/10^12</f>
        <v>49.999999999999993</v>
      </c>
    </row>
    <row r="16" spans="1:12" x14ac:dyDescent="0.25">
      <c r="A16">
        <v>11.685352254015999</v>
      </c>
      <c r="B16">
        <v>358.72693525291203</v>
      </c>
      <c r="D16">
        <v>50</v>
      </c>
      <c r="E16" s="20">
        <f>(Table4[[#This Row],[M]]*Table5[a])/(1+Table4[[#This Row],[M]]*Table5[b])</f>
        <v>803.03030303030312</v>
      </c>
      <c r="F16" s="21">
        <f>$K$11+$K$12*Table4[[#This Row],[M]]</f>
        <v>69182389937.106903</v>
      </c>
      <c r="G16" s="21">
        <f>SQRT(SUMSQ($L$11,Table4[[#This Row],[M]]*$L$12,K25*Table4[[#This Row],[M]]/9.5))</f>
        <v>17076574009.74851</v>
      </c>
      <c r="H16" s="19">
        <f>Table4[[#This Row],[n]]*Table4[[#This Row],[vol]]/10^12</f>
        <v>55.55555555555555</v>
      </c>
    </row>
    <row r="17" spans="1:8" x14ac:dyDescent="0.25">
      <c r="A17">
        <v>10.418904320022</v>
      </c>
      <c r="B17">
        <v>339.65482201376898</v>
      </c>
      <c r="D17">
        <v>55</v>
      </c>
      <c r="E17" s="20">
        <f>(Table4[[#This Row],[M]]*Table5[a])/(1+Table4[[#This Row],[M]]*Table5[b])</f>
        <v>825.77903682719557</v>
      </c>
      <c r="F17" s="21">
        <f>$K$11+$K$12*Table4[[#This Row],[M]]</f>
        <v>74004192872.117386</v>
      </c>
      <c r="G17" s="21">
        <f>SQRT(SUMSQ($L$11,Table4[[#This Row],[M]]*$L$12,K26*Table4[[#This Row],[M]]/9.5))</f>
        <v>18741327220.318977</v>
      </c>
      <c r="H17" s="19">
        <f>Table4[[#This Row],[n]]*Table4[[#This Row],[vol]]/10^12</f>
        <v>61.111111111111107</v>
      </c>
    </row>
    <row r="18" spans="1:8" x14ac:dyDescent="0.25">
      <c r="A18">
        <v>9.8650921443162503</v>
      </c>
      <c r="B18">
        <v>228.30954952706</v>
      </c>
      <c r="D18">
        <v>60</v>
      </c>
      <c r="E18" s="20">
        <f>(Table4[[#This Row],[M]]*Table5[a])/(1+Table4[[#This Row],[M]]*Table5[b])</f>
        <v>845.74468085106389</v>
      </c>
      <c r="F18" s="21">
        <f>$K$11+$K$12*Table4[[#This Row],[M]]</f>
        <v>78825995807.127869</v>
      </c>
      <c r="G18" s="21">
        <f>SQRT(SUMSQ($L$11,Table4[[#This Row],[M]]*$L$12,K27*Table4[[#This Row],[M]]/9.5))</f>
        <v>20409413660.343601</v>
      </c>
      <c r="H18" s="19">
        <f>Table4[[#This Row],[n]]*Table4[[#This Row],[vol]]/10^12</f>
        <v>66.666666666666657</v>
      </c>
    </row>
    <row r="19" spans="1:8" x14ac:dyDescent="0.25">
      <c r="A19">
        <v>11.0637699125287</v>
      </c>
      <c r="B19">
        <v>181.84853091058</v>
      </c>
      <c r="D19">
        <v>65</v>
      </c>
      <c r="E19" s="20">
        <f>(Table4[[#This Row],[M]]*Table5[a])/(1+Table4[[#This Row],[M]]*Table5[b])</f>
        <v>863.40852130325823</v>
      </c>
      <c r="F19" s="21">
        <f>$K$11+$K$12*Table4[[#This Row],[M]]</f>
        <v>83647798742.138351</v>
      </c>
      <c r="G19" s="21">
        <f>SQRT(SUMSQ($L$11,Table4[[#This Row],[M]]*$L$12,K28*Table4[[#This Row],[M]]/9.5))</f>
        <v>22080077895.022717</v>
      </c>
      <c r="H19" s="19">
        <f>Table4[[#This Row],[n]]*Table4[[#This Row],[vol]]/10^12</f>
        <v>72.222222222222214</v>
      </c>
    </row>
    <row r="20" spans="1:8" x14ac:dyDescent="0.25">
      <c r="A20">
        <v>11.0338105876721</v>
      </c>
      <c r="B20">
        <v>463.587438338298</v>
      </c>
      <c r="D20">
        <v>70</v>
      </c>
      <c r="E20" s="20">
        <f>(Table4[[#This Row],[M]]*Table5[a])/(1+Table4[[#This Row],[M]]*Table5[b])</f>
        <v>879.14691943127968</v>
      </c>
      <c r="F20" s="21">
        <f>$K$11+$K$12*Table4[[#This Row],[M]]</f>
        <v>88469601677.148834</v>
      </c>
      <c r="G20" s="21">
        <f>SQRT(SUMSQ($L$11,Table4[[#This Row],[M]]*$L$12,K29*Table4[[#This Row],[M]]/9.5))</f>
        <v>23752775998.876881</v>
      </c>
      <c r="H20" s="19">
        <f>Table4[[#This Row],[n]]*Table4[[#This Row],[vol]]/10^12</f>
        <v>77.777777777777771</v>
      </c>
    </row>
    <row r="21" spans="1:8" x14ac:dyDescent="0.25">
      <c r="A21">
        <v>11.4916069475449</v>
      </c>
      <c r="B21">
        <v>504.449643665167</v>
      </c>
      <c r="D21">
        <v>75</v>
      </c>
      <c r="E21" s="20">
        <f>(Table4[[#This Row],[M]]*Table5[a])/(1+Table4[[#This Row],[M]]*Table5[b])</f>
        <v>893.25842696629229</v>
      </c>
      <c r="F21" s="21">
        <f>$K$11+$K$12*Table4[[#This Row],[M]]</f>
        <v>93291404612.159317</v>
      </c>
      <c r="G21" s="21">
        <f>SQRT(SUMSQ($L$11,Table4[[#This Row],[M]]*$L$12,K30*Table4[[#This Row],[M]]/9.5))</f>
        <v>25427106586.606995</v>
      </c>
      <c r="H21" s="19">
        <f>Table4[[#This Row],[n]]*Table4[[#This Row],[vol]]/10^12</f>
        <v>83.333333333333343</v>
      </c>
    </row>
    <row r="22" spans="1:8" x14ac:dyDescent="0.25">
      <c r="A22">
        <v>12.621002624116899</v>
      </c>
      <c r="B22">
        <v>286.15339863905803</v>
      </c>
      <c r="D22">
        <v>80</v>
      </c>
      <c r="E22" s="20">
        <f>(Table4[[#This Row],[M]]*Table5[a])/(1+Table4[[#This Row],[M]]*Table5[b])</f>
        <v>905.982905982906</v>
      </c>
      <c r="F22" s="21">
        <f>$K$11+$K$12*Table4[[#This Row],[M]]</f>
        <v>98113207547.1698</v>
      </c>
      <c r="G22" s="21">
        <f>SQRT(SUMSQ($L$11,Table4[[#This Row],[M]]*$L$12,K31*Table4[[#This Row],[M]]/9.5))</f>
        <v>27102767109.500534</v>
      </c>
      <c r="H22" s="19">
        <f>Table4[[#This Row],[n]]*Table4[[#This Row],[vol]]/10^12</f>
        <v>88.888888888888872</v>
      </c>
    </row>
    <row r="23" spans="1:8" x14ac:dyDescent="0.25">
      <c r="A23">
        <v>12.5362849558016</v>
      </c>
      <c r="B23">
        <v>577.42281233893198</v>
      </c>
    </row>
    <row r="24" spans="1:8" x14ac:dyDescent="0.25">
      <c r="A24">
        <v>11.906971648566699</v>
      </c>
      <c r="B24">
        <v>541.75167290968398</v>
      </c>
    </row>
    <row r="25" spans="1:8" x14ac:dyDescent="0.25">
      <c r="A25">
        <v>12.4631450236965</v>
      </c>
      <c r="B25">
        <v>393.80765450775402</v>
      </c>
    </row>
    <row r="26" spans="1:8" x14ac:dyDescent="0.25">
      <c r="A26">
        <v>12.590355781800501</v>
      </c>
      <c r="B26">
        <v>368.40741935960398</v>
      </c>
    </row>
    <row r="27" spans="1:8" x14ac:dyDescent="0.25">
      <c r="A27">
        <v>12.310472573868401</v>
      </c>
      <c r="B27">
        <v>184.273446957196</v>
      </c>
    </row>
    <row r="28" spans="1:8" x14ac:dyDescent="0.25">
      <c r="A28">
        <v>13.109969467015199</v>
      </c>
      <c r="B28">
        <v>819.90404753175198</v>
      </c>
    </row>
    <row r="29" spans="1:8" x14ac:dyDescent="0.25">
      <c r="A29">
        <v>13.7226545156405</v>
      </c>
      <c r="B29">
        <v>493.07986560850702</v>
      </c>
    </row>
    <row r="30" spans="1:8" x14ac:dyDescent="0.25">
      <c r="A30">
        <v>13.2035512901898</v>
      </c>
      <c r="B30">
        <v>334.757242732973</v>
      </c>
    </row>
    <row r="31" spans="1:8" x14ac:dyDescent="0.25">
      <c r="A31">
        <v>13.5968099213956</v>
      </c>
      <c r="B31">
        <v>674.99769683504405</v>
      </c>
    </row>
    <row r="32" spans="1:8" x14ac:dyDescent="0.25">
      <c r="A32">
        <v>13.4661670535033</v>
      </c>
      <c r="B32">
        <v>255.851895952761</v>
      </c>
    </row>
    <row r="33" spans="1:2" x14ac:dyDescent="0.25">
      <c r="A33">
        <v>14.487791068576101</v>
      </c>
      <c r="B33">
        <v>446.960014956191</v>
      </c>
    </row>
    <row r="34" spans="1:2" x14ac:dyDescent="0.25">
      <c r="A34">
        <v>14.1137347637203</v>
      </c>
      <c r="B34">
        <v>524.52779705572004</v>
      </c>
    </row>
    <row r="35" spans="1:2" x14ac:dyDescent="0.25">
      <c r="A35">
        <v>14.4707563529039</v>
      </c>
      <c r="B35">
        <v>363.883449001109</v>
      </c>
    </row>
    <row r="36" spans="1:2" x14ac:dyDescent="0.25">
      <c r="A36">
        <v>14.6352757098289</v>
      </c>
      <c r="B36">
        <v>159.53792156317499</v>
      </c>
    </row>
    <row r="37" spans="1:2" x14ac:dyDescent="0.25">
      <c r="A37">
        <v>15.293807154822099</v>
      </c>
      <c r="B37">
        <v>521.041045803982</v>
      </c>
    </row>
    <row r="38" spans="1:2" x14ac:dyDescent="0.25">
      <c r="A38">
        <v>15.0431167353789</v>
      </c>
      <c r="B38">
        <v>474.67411569694298</v>
      </c>
    </row>
    <row r="39" spans="1:2" x14ac:dyDescent="0.25">
      <c r="A39">
        <v>15.0513204152043</v>
      </c>
      <c r="B39">
        <v>680.55628537126302</v>
      </c>
    </row>
    <row r="40" spans="1:2" x14ac:dyDescent="0.25">
      <c r="A40">
        <v>15.6013862016225</v>
      </c>
      <c r="B40">
        <v>629.62167600391399</v>
      </c>
    </row>
    <row r="41" spans="1:2" x14ac:dyDescent="0.25">
      <c r="A41">
        <v>15.935154389245801</v>
      </c>
      <c r="B41">
        <v>589.58098222294598</v>
      </c>
    </row>
    <row r="42" spans="1:2" x14ac:dyDescent="0.25">
      <c r="A42">
        <v>15.928828823261</v>
      </c>
      <c r="B42">
        <v>739.16040738863603</v>
      </c>
    </row>
    <row r="43" spans="1:2" x14ac:dyDescent="0.25">
      <c r="A43">
        <v>15.0286831755076</v>
      </c>
      <c r="B43">
        <v>376.46050122080197</v>
      </c>
    </row>
    <row r="44" spans="1:2" x14ac:dyDescent="0.25">
      <c r="A44">
        <v>15.2763789887277</v>
      </c>
      <c r="B44">
        <v>348.57202882657202</v>
      </c>
    </row>
    <row r="45" spans="1:2" x14ac:dyDescent="0.25">
      <c r="A45">
        <v>16.392494089317101</v>
      </c>
      <c r="B45">
        <v>308.73573653661902</v>
      </c>
    </row>
    <row r="46" spans="1:2" x14ac:dyDescent="0.25">
      <c r="A46">
        <v>16.737678249979101</v>
      </c>
      <c r="B46">
        <v>779.85379375346702</v>
      </c>
    </row>
    <row r="47" spans="1:2" x14ac:dyDescent="0.25">
      <c r="A47">
        <v>16.2631293440081</v>
      </c>
      <c r="B47">
        <v>541.108992427472</v>
      </c>
    </row>
    <row r="48" spans="1:2" x14ac:dyDescent="0.25">
      <c r="A48">
        <v>15.8720257060095</v>
      </c>
      <c r="B48">
        <v>489.47969268956399</v>
      </c>
    </row>
    <row r="49" spans="1:2" x14ac:dyDescent="0.25">
      <c r="A49">
        <v>17.4389177133035</v>
      </c>
      <c r="B49">
        <v>641.28975731124297</v>
      </c>
    </row>
    <row r="50" spans="1:2" x14ac:dyDescent="0.25">
      <c r="A50">
        <v>17.342919408887301</v>
      </c>
      <c r="B50">
        <v>476.993661001791</v>
      </c>
    </row>
    <row r="51" spans="1:2" x14ac:dyDescent="0.25">
      <c r="A51">
        <v>18.261344930220499</v>
      </c>
      <c r="B51">
        <v>599.82301625253899</v>
      </c>
    </row>
    <row r="52" spans="1:2" x14ac:dyDescent="0.25">
      <c r="A52">
        <v>17.1235760829261</v>
      </c>
      <c r="B52">
        <v>551.62846464481697</v>
      </c>
    </row>
    <row r="53" spans="1:2" x14ac:dyDescent="0.25">
      <c r="A53">
        <v>17.2880760764054</v>
      </c>
      <c r="B53">
        <v>456.74432013901099</v>
      </c>
    </row>
    <row r="54" spans="1:2" x14ac:dyDescent="0.25">
      <c r="A54">
        <v>17.892196045718499</v>
      </c>
      <c r="B54">
        <v>356.72159341298197</v>
      </c>
    </row>
    <row r="55" spans="1:2" x14ac:dyDescent="0.25">
      <c r="A55">
        <v>17.639644069783898</v>
      </c>
      <c r="B55">
        <v>797.68766701073298</v>
      </c>
    </row>
    <row r="56" spans="1:2" x14ac:dyDescent="0.25">
      <c r="A56">
        <v>18.082953870452101</v>
      </c>
      <c r="B56">
        <v>507.550035653306</v>
      </c>
    </row>
    <row r="57" spans="1:2" x14ac:dyDescent="0.25">
      <c r="A57">
        <v>18.7512790903858</v>
      </c>
      <c r="B57">
        <v>551.52042563960595</v>
      </c>
    </row>
    <row r="58" spans="1:2" x14ac:dyDescent="0.25">
      <c r="A58">
        <v>18.4381425789629</v>
      </c>
      <c r="B58">
        <v>668.61175998876899</v>
      </c>
    </row>
    <row r="59" spans="1:2" x14ac:dyDescent="0.25">
      <c r="A59">
        <v>19.909362563272602</v>
      </c>
      <c r="B59">
        <v>637.09009502649496</v>
      </c>
    </row>
    <row r="60" spans="1:2" x14ac:dyDescent="0.25">
      <c r="A60">
        <v>19.362272135793201</v>
      </c>
      <c r="B60">
        <v>520.73281992487603</v>
      </c>
    </row>
    <row r="61" spans="1:2" x14ac:dyDescent="0.25">
      <c r="A61">
        <v>19.711257181984799</v>
      </c>
      <c r="B61">
        <v>558.46388312218505</v>
      </c>
    </row>
    <row r="62" spans="1:2" x14ac:dyDescent="0.25">
      <c r="A62">
        <v>20.894648482065399</v>
      </c>
      <c r="B62">
        <v>595.06395145215799</v>
      </c>
    </row>
    <row r="63" spans="1:2" x14ac:dyDescent="0.25">
      <c r="A63">
        <v>21.223289171481898</v>
      </c>
      <c r="B63">
        <v>443.91724506448998</v>
      </c>
    </row>
    <row r="64" spans="1:2" x14ac:dyDescent="0.25">
      <c r="A64">
        <v>21.2115774619094</v>
      </c>
      <c r="B64">
        <v>299.62898313028001</v>
      </c>
    </row>
    <row r="65" spans="1:2" x14ac:dyDescent="0.25">
      <c r="A65">
        <v>21.8480598608732</v>
      </c>
      <c r="B65">
        <v>615.364271460194</v>
      </c>
    </row>
    <row r="66" spans="1:2" x14ac:dyDescent="0.25">
      <c r="A66">
        <v>22.686693220578999</v>
      </c>
      <c r="B66">
        <v>523.29577165088199</v>
      </c>
    </row>
    <row r="67" spans="1:2" x14ac:dyDescent="0.25">
      <c r="A67">
        <v>23.708498963240299</v>
      </c>
      <c r="B67">
        <v>593.19326396038798</v>
      </c>
    </row>
    <row r="68" spans="1:2" x14ac:dyDescent="0.25">
      <c r="A68">
        <v>22.7551741935197</v>
      </c>
      <c r="B68">
        <v>478.87975400294198</v>
      </c>
    </row>
    <row r="69" spans="1:2" x14ac:dyDescent="0.25">
      <c r="A69">
        <v>24.138863342873201</v>
      </c>
      <c r="B69">
        <v>530.903336069994</v>
      </c>
    </row>
    <row r="70" spans="1:2" x14ac:dyDescent="0.25">
      <c r="A70">
        <v>24.615293953426502</v>
      </c>
      <c r="B70">
        <v>612.82792332725705</v>
      </c>
    </row>
    <row r="71" spans="1:2" x14ac:dyDescent="0.25">
      <c r="A71">
        <v>25.3232707626414</v>
      </c>
      <c r="B71">
        <v>646.23189199929197</v>
      </c>
    </row>
    <row r="72" spans="1:2" x14ac:dyDescent="0.25">
      <c r="A72">
        <v>25.056589991152499</v>
      </c>
      <c r="B72">
        <v>575.53093698856003</v>
      </c>
    </row>
    <row r="73" spans="1:2" x14ac:dyDescent="0.25">
      <c r="A73">
        <v>25.3813797260018</v>
      </c>
      <c r="B73">
        <v>481.753304557261</v>
      </c>
    </row>
    <row r="74" spans="1:2" x14ac:dyDescent="0.25">
      <c r="A74">
        <v>25.9843293991607</v>
      </c>
      <c r="B74">
        <v>743.51573776701105</v>
      </c>
    </row>
    <row r="75" spans="1:2" x14ac:dyDescent="0.25">
      <c r="A75">
        <v>27.077077111201501</v>
      </c>
      <c r="B75">
        <v>655.91589864674199</v>
      </c>
    </row>
    <row r="76" spans="1:2" x14ac:dyDescent="0.25">
      <c r="A76">
        <v>27.4630519881688</v>
      </c>
      <c r="B76">
        <v>533.03578835790097</v>
      </c>
    </row>
    <row r="77" spans="1:2" x14ac:dyDescent="0.25">
      <c r="A77">
        <v>28.484919209664501</v>
      </c>
      <c r="B77">
        <v>836.87845985805905</v>
      </c>
    </row>
    <row r="78" spans="1:2" x14ac:dyDescent="0.25">
      <c r="A78">
        <v>29.1982981908466</v>
      </c>
      <c r="B78">
        <v>652.42974772063405</v>
      </c>
    </row>
    <row r="79" spans="1:2" x14ac:dyDescent="0.25">
      <c r="A79">
        <v>29.214024720698198</v>
      </c>
      <c r="B79">
        <v>605.28723279867302</v>
      </c>
    </row>
    <row r="80" spans="1:2" x14ac:dyDescent="0.25">
      <c r="A80">
        <v>29.037938349807401</v>
      </c>
      <c r="B80">
        <v>483.49672631258602</v>
      </c>
    </row>
    <row r="81" spans="1:2" x14ac:dyDescent="0.25">
      <c r="A81">
        <v>29.473538828669099</v>
      </c>
      <c r="B81">
        <v>731.11066866928297</v>
      </c>
    </row>
    <row r="82" spans="1:2" x14ac:dyDescent="0.25">
      <c r="A82">
        <v>30.481530456823599</v>
      </c>
      <c r="B82">
        <v>661.67982699753099</v>
      </c>
    </row>
    <row r="83" spans="1:2" x14ac:dyDescent="0.25">
      <c r="A83">
        <v>30.440627352462901</v>
      </c>
      <c r="B83">
        <v>600.20246457077201</v>
      </c>
    </row>
    <row r="84" spans="1:2" x14ac:dyDescent="0.25">
      <c r="A84">
        <v>32.458593704041498</v>
      </c>
      <c r="B84">
        <v>650.30224127883105</v>
      </c>
    </row>
    <row r="85" spans="1:2" x14ac:dyDescent="0.25">
      <c r="A85">
        <v>32.188223162261998</v>
      </c>
      <c r="B85">
        <v>600.35320933595995</v>
      </c>
    </row>
    <row r="86" spans="1:2" x14ac:dyDescent="0.25">
      <c r="A86">
        <v>33.3865136597394</v>
      </c>
      <c r="B86">
        <v>820.51138959445598</v>
      </c>
    </row>
    <row r="87" spans="1:2" x14ac:dyDescent="0.25">
      <c r="A87">
        <v>34.046766769903797</v>
      </c>
      <c r="B87">
        <v>764.45537526913097</v>
      </c>
    </row>
    <row r="88" spans="1:2" x14ac:dyDescent="0.25">
      <c r="A88">
        <v>33.563050551900801</v>
      </c>
      <c r="B88">
        <v>715.45481367898799</v>
      </c>
    </row>
    <row r="89" spans="1:2" x14ac:dyDescent="0.25">
      <c r="A89">
        <v>34.354166248123498</v>
      </c>
      <c r="B89">
        <v>456.42978116016798</v>
      </c>
    </row>
    <row r="90" spans="1:2" x14ac:dyDescent="0.25">
      <c r="A90">
        <v>33.776264551590998</v>
      </c>
      <c r="B90">
        <v>608.071254211363</v>
      </c>
    </row>
    <row r="91" spans="1:2" x14ac:dyDescent="0.25">
      <c r="A91">
        <v>36.4846683504433</v>
      </c>
      <c r="B91">
        <v>733.09268708734305</v>
      </c>
    </row>
    <row r="92" spans="1:2" x14ac:dyDescent="0.25">
      <c r="A92">
        <v>36.631556425000902</v>
      </c>
      <c r="B92">
        <v>871.36339130616295</v>
      </c>
    </row>
    <row r="93" spans="1:2" x14ac:dyDescent="0.25">
      <c r="A93">
        <v>37.940520775223199</v>
      </c>
      <c r="B93">
        <v>752.36536880689903</v>
      </c>
    </row>
    <row r="94" spans="1:2" x14ac:dyDescent="0.25">
      <c r="A94">
        <v>38.702598999792897</v>
      </c>
      <c r="B94">
        <v>791.68812664695895</v>
      </c>
    </row>
    <row r="95" spans="1:2" x14ac:dyDescent="0.25">
      <c r="A95">
        <v>38.600579372376103</v>
      </c>
      <c r="B95">
        <v>558.60310831605898</v>
      </c>
    </row>
    <row r="96" spans="1:2" x14ac:dyDescent="0.25">
      <c r="A96">
        <v>40.292284005690099</v>
      </c>
      <c r="B96">
        <v>924.46836186776295</v>
      </c>
    </row>
    <row r="97" spans="1:2" x14ac:dyDescent="0.25">
      <c r="A97">
        <v>42.847008945658999</v>
      </c>
      <c r="B97">
        <v>660.97908752522903</v>
      </c>
    </row>
    <row r="98" spans="1:2" x14ac:dyDescent="0.25">
      <c r="A98">
        <v>43.026380138054797</v>
      </c>
      <c r="B98">
        <v>823.23859495387899</v>
      </c>
    </row>
    <row r="99" spans="1:2" x14ac:dyDescent="0.25">
      <c r="A99">
        <v>42.565089967631401</v>
      </c>
      <c r="B99">
        <v>740.14369533663898</v>
      </c>
    </row>
    <row r="100" spans="1:2" x14ac:dyDescent="0.25">
      <c r="A100">
        <v>46.619038539523302</v>
      </c>
      <c r="B100">
        <v>766.975929922261</v>
      </c>
    </row>
    <row r="101" spans="1:2" x14ac:dyDescent="0.25">
      <c r="A101">
        <v>47.172281462668003</v>
      </c>
      <c r="B101">
        <v>710.90334199605604</v>
      </c>
    </row>
    <row r="102" spans="1:2" x14ac:dyDescent="0.25">
      <c r="A102">
        <v>48.583048754684398</v>
      </c>
      <c r="B102">
        <v>958.40129942343401</v>
      </c>
    </row>
    <row r="103" spans="1:2" x14ac:dyDescent="0.25">
      <c r="A103">
        <v>49.0154124683418</v>
      </c>
      <c r="B103">
        <v>793.990344374708</v>
      </c>
    </row>
    <row r="104" spans="1:2" x14ac:dyDescent="0.25">
      <c r="A104">
        <v>49.502977463732996</v>
      </c>
      <c r="B104">
        <v>758.76791468901604</v>
      </c>
    </row>
    <row r="105" spans="1:2" x14ac:dyDescent="0.25">
      <c r="A105">
        <v>50.676133270647298</v>
      </c>
      <c r="B105">
        <v>878.89237565830297</v>
      </c>
    </row>
    <row r="106" spans="1:2" x14ac:dyDescent="0.25">
      <c r="A106">
        <v>50.7545826956311</v>
      </c>
      <c r="B106">
        <v>842.71549466826502</v>
      </c>
    </row>
    <row r="107" spans="1:2" x14ac:dyDescent="0.25">
      <c r="A107">
        <v>50.813691028024103</v>
      </c>
      <c r="B107">
        <v>526.01036365330106</v>
      </c>
    </row>
    <row r="108" spans="1:2" x14ac:dyDescent="0.25">
      <c r="A108">
        <v>51.8470081453601</v>
      </c>
      <c r="B108">
        <v>970.91575190632</v>
      </c>
    </row>
    <row r="109" spans="1:2" x14ac:dyDescent="0.25">
      <c r="A109">
        <v>51.735671569666103</v>
      </c>
      <c r="B109">
        <v>832.67159924910902</v>
      </c>
    </row>
    <row r="110" spans="1:2" x14ac:dyDescent="0.25">
      <c r="A110">
        <v>52.327429490280302</v>
      </c>
      <c r="B110">
        <v>746.925972660551</v>
      </c>
    </row>
    <row r="111" spans="1:2" x14ac:dyDescent="0.25">
      <c r="A111">
        <v>52.6599640673046</v>
      </c>
      <c r="B111">
        <v>853.37763004868498</v>
      </c>
    </row>
    <row r="112" spans="1:2" x14ac:dyDescent="0.25">
      <c r="A112">
        <v>55.0303139630442</v>
      </c>
      <c r="B112">
        <v>837.26481614919396</v>
      </c>
    </row>
    <row r="113" spans="1:2" x14ac:dyDescent="0.25">
      <c r="A113">
        <v>54.069078862590899</v>
      </c>
      <c r="B113">
        <v>704.31361920600398</v>
      </c>
    </row>
    <row r="114" spans="1:2" x14ac:dyDescent="0.25">
      <c r="A114">
        <v>54.143884940131201</v>
      </c>
      <c r="B114">
        <v>602.127703058924</v>
      </c>
    </row>
    <row r="115" spans="1:2" x14ac:dyDescent="0.25">
      <c r="A115">
        <v>55.682702690582701</v>
      </c>
      <c r="B115">
        <v>1132.0201426312799</v>
      </c>
    </row>
    <row r="116" spans="1:2" x14ac:dyDescent="0.25">
      <c r="A116">
        <v>56.018054554289698</v>
      </c>
      <c r="B116">
        <v>1168.3679377267199</v>
      </c>
    </row>
    <row r="117" spans="1:2" x14ac:dyDescent="0.25">
      <c r="A117">
        <v>55.595735654991898</v>
      </c>
      <c r="B117">
        <v>812.99268126528796</v>
      </c>
    </row>
    <row r="118" spans="1:2" x14ac:dyDescent="0.25">
      <c r="A118">
        <v>56.867475634667798</v>
      </c>
      <c r="B118">
        <v>681.04313461632</v>
      </c>
    </row>
    <row r="119" spans="1:2" x14ac:dyDescent="0.25">
      <c r="A119">
        <v>58.035657392993798</v>
      </c>
      <c r="B119">
        <v>841.647909326898</v>
      </c>
    </row>
    <row r="120" spans="1:2" x14ac:dyDescent="0.25">
      <c r="A120">
        <v>58.838295629080498</v>
      </c>
      <c r="B120">
        <v>1104.64707005898</v>
      </c>
    </row>
    <row r="121" spans="1:2" x14ac:dyDescent="0.25">
      <c r="A121">
        <v>57.852062071728703</v>
      </c>
      <c r="B121">
        <v>697.03039214735998</v>
      </c>
    </row>
    <row r="122" spans="1:2" x14ac:dyDescent="0.25">
      <c r="A122">
        <v>58.965490132236297</v>
      </c>
      <c r="B122">
        <v>865.40883913314201</v>
      </c>
    </row>
    <row r="123" spans="1:2" x14ac:dyDescent="0.25">
      <c r="A123">
        <v>60.262521209957001</v>
      </c>
      <c r="B123">
        <v>1246.56077191133</v>
      </c>
    </row>
    <row r="124" spans="1:2" x14ac:dyDescent="0.25">
      <c r="A124">
        <v>60.482869678331603</v>
      </c>
      <c r="B124">
        <v>889.86352795480298</v>
      </c>
    </row>
    <row r="125" spans="1:2" x14ac:dyDescent="0.25">
      <c r="A125">
        <v>61.634937828402997</v>
      </c>
      <c r="B125">
        <v>750.18805662120201</v>
      </c>
    </row>
    <row r="126" spans="1:2" x14ac:dyDescent="0.25">
      <c r="A126">
        <v>62.312427869460898</v>
      </c>
      <c r="B126">
        <v>1019.0244533635901</v>
      </c>
    </row>
    <row r="127" spans="1:2" x14ac:dyDescent="0.25">
      <c r="A127">
        <v>63.084857240664299</v>
      </c>
      <c r="B127">
        <v>1042.0722210270201</v>
      </c>
    </row>
    <row r="128" spans="1:2" x14ac:dyDescent="0.25">
      <c r="A128">
        <v>64.310361640445294</v>
      </c>
      <c r="B128">
        <v>949.91209477827795</v>
      </c>
    </row>
    <row r="129" spans="1:2" x14ac:dyDescent="0.25">
      <c r="A129">
        <v>64.955964147623803</v>
      </c>
      <c r="B129">
        <v>713.36065166633898</v>
      </c>
    </row>
    <row r="130" spans="1:2" x14ac:dyDescent="0.25">
      <c r="A130">
        <v>67.146196395959194</v>
      </c>
      <c r="B130">
        <v>1078.3053736184499</v>
      </c>
    </row>
    <row r="131" spans="1:2" x14ac:dyDescent="0.25">
      <c r="A131">
        <v>68.290643161992307</v>
      </c>
      <c r="B131">
        <v>844.73445093253497</v>
      </c>
    </row>
    <row r="132" spans="1:2" x14ac:dyDescent="0.25">
      <c r="A132">
        <v>69.364098654761804</v>
      </c>
      <c r="B132">
        <v>760.34783308317401</v>
      </c>
    </row>
    <row r="133" spans="1:2" x14ac:dyDescent="0.25">
      <c r="A133">
        <v>69.811279250953703</v>
      </c>
      <c r="B133">
        <v>1150.62882094785</v>
      </c>
    </row>
    <row r="134" spans="1:2" x14ac:dyDescent="0.25">
      <c r="A134">
        <v>69.960625480044499</v>
      </c>
      <c r="B134">
        <v>942.98078045902605</v>
      </c>
    </row>
    <row r="135" spans="1:2" x14ac:dyDescent="0.25">
      <c r="A135">
        <v>70.138625919915398</v>
      </c>
      <c r="B135">
        <v>1088.3526167811401</v>
      </c>
    </row>
    <row r="136" spans="1:2" x14ac:dyDescent="0.25">
      <c r="A136">
        <v>70.108480330388304</v>
      </c>
      <c r="B136">
        <v>716.95895380629202</v>
      </c>
    </row>
    <row r="137" spans="1:2" x14ac:dyDescent="0.25">
      <c r="A137">
        <v>70.936689005921295</v>
      </c>
      <c r="B137">
        <v>682.52192193441795</v>
      </c>
    </row>
    <row r="138" spans="1:2" x14ac:dyDescent="0.25">
      <c r="A138">
        <v>76.4546587778392</v>
      </c>
      <c r="B138">
        <v>1093.32127666925</v>
      </c>
    </row>
    <row r="139" spans="1:2" x14ac:dyDescent="0.25">
      <c r="A139">
        <v>78.443730351643296</v>
      </c>
      <c r="B139">
        <v>1027.56007128328</v>
      </c>
    </row>
    <row r="140" spans="1:2" x14ac:dyDescent="0.25">
      <c r="A140">
        <v>81.740116023476702</v>
      </c>
      <c r="B140">
        <v>687.15989051740303</v>
      </c>
    </row>
    <row r="141" spans="1:2" x14ac:dyDescent="0.25">
      <c r="A141">
        <v>81.911460089086802</v>
      </c>
      <c r="B141">
        <v>750.52519594620105</v>
      </c>
    </row>
    <row r="142" spans="1:2" x14ac:dyDescent="0.25">
      <c r="A142">
        <v>85.741748386351304</v>
      </c>
      <c r="B142">
        <v>845.02461182700199</v>
      </c>
    </row>
    <row r="143" spans="1:2" x14ac:dyDescent="0.25">
      <c r="A143">
        <v>95.714049767000802</v>
      </c>
      <c r="B143">
        <v>848.16264816716102</v>
      </c>
    </row>
    <row r="144" spans="1:2" x14ac:dyDescent="0.25">
      <c r="A144">
        <v>95.621833761641994</v>
      </c>
      <c r="B144">
        <v>735.85825359017804</v>
      </c>
    </row>
    <row r="145" spans="1:2" x14ac:dyDescent="0.25">
      <c r="A145">
        <v>105.588746988266</v>
      </c>
      <c r="B145">
        <v>672.61423234478104</v>
      </c>
    </row>
    <row r="146" spans="1:2" x14ac:dyDescent="0.25">
      <c r="A146">
        <v>66.321618335157495</v>
      </c>
      <c r="B146">
        <v>882.33788914096397</v>
      </c>
    </row>
    <row r="147" spans="1:2" x14ac:dyDescent="0.25">
      <c r="A147">
        <v>50.635190341165902</v>
      </c>
      <c r="B147">
        <v>825.54500316481699</v>
      </c>
    </row>
    <row r="148" spans="1:2" x14ac:dyDescent="0.25">
      <c r="A148">
        <v>26.3037496001803</v>
      </c>
      <c r="B148">
        <v>662.19507422137997</v>
      </c>
    </row>
    <row r="149" spans="1:2" x14ac:dyDescent="0.25">
      <c r="A149">
        <v>22.434979533280501</v>
      </c>
      <c r="B149">
        <v>598.947850015992</v>
      </c>
    </row>
    <row r="150" spans="1:2" x14ac:dyDescent="0.25">
      <c r="A150">
        <v>21.069991726937602</v>
      </c>
      <c r="B150">
        <v>582.29807587194398</v>
      </c>
    </row>
    <row r="151" spans="1:2" x14ac:dyDescent="0.25">
      <c r="A151">
        <v>16.072954104073201</v>
      </c>
      <c r="B151">
        <v>618.79456218225198</v>
      </c>
    </row>
    <row r="152" spans="1:2" x14ac:dyDescent="0.25">
      <c r="A152">
        <v>16.299147456202</v>
      </c>
      <c r="B152">
        <v>605.49666040901002</v>
      </c>
    </row>
    <row r="153" spans="1:2" x14ac:dyDescent="0.25">
      <c r="A153">
        <v>16.296988092458498</v>
      </c>
      <c r="B153">
        <v>578.89329908942295</v>
      </c>
    </row>
    <row r="154" spans="1:2" x14ac:dyDescent="0.25">
      <c r="A154">
        <v>12.6616992303217</v>
      </c>
      <c r="B154">
        <v>592.13451756439895</v>
      </c>
    </row>
    <row r="155" spans="1:2" x14ac:dyDescent="0.25">
      <c r="A155">
        <v>16.303736104156901</v>
      </c>
      <c r="B155">
        <v>662.02880321313296</v>
      </c>
    </row>
    <row r="156" spans="1:2" x14ac:dyDescent="0.25">
      <c r="A156">
        <v>16.985285285690502</v>
      </c>
      <c r="B156">
        <v>658.71471970783796</v>
      </c>
    </row>
    <row r="157" spans="1:2" x14ac:dyDescent="0.25">
      <c r="A157">
        <v>12.885463298239101</v>
      </c>
      <c r="B157">
        <v>548.907834306621</v>
      </c>
    </row>
    <row r="158" spans="1:2" x14ac:dyDescent="0.25">
      <c r="A158">
        <v>12.3141766278566</v>
      </c>
      <c r="B158">
        <v>510.65605519333701</v>
      </c>
    </row>
    <row r="159" spans="1:2" x14ac:dyDescent="0.25">
      <c r="A159">
        <v>12.0850141505805</v>
      </c>
      <c r="B159">
        <v>487.37433515214701</v>
      </c>
    </row>
    <row r="160" spans="1:2" x14ac:dyDescent="0.25">
      <c r="A160">
        <v>16.974758387441099</v>
      </c>
      <c r="B160">
        <v>529.02333327484996</v>
      </c>
    </row>
    <row r="161" spans="1:2" x14ac:dyDescent="0.25">
      <c r="A161">
        <v>17.0871802623357</v>
      </c>
      <c r="B161">
        <v>514.06083197585804</v>
      </c>
    </row>
    <row r="162" spans="1:2" x14ac:dyDescent="0.25">
      <c r="A162">
        <v>30.845431393639799</v>
      </c>
      <c r="B162">
        <v>615.71476964312399</v>
      </c>
    </row>
    <row r="163" spans="1:2" x14ac:dyDescent="0.25">
      <c r="A163">
        <v>22.885206873794601</v>
      </c>
      <c r="B163">
        <v>545.74868514991999</v>
      </c>
    </row>
    <row r="164" spans="1:2" x14ac:dyDescent="0.25">
      <c r="A164">
        <v>22.881832867945398</v>
      </c>
      <c r="B164">
        <v>504.18093308806499</v>
      </c>
    </row>
    <row r="165" spans="1:2" x14ac:dyDescent="0.25">
      <c r="A165">
        <v>15.1546846721613</v>
      </c>
      <c r="B165">
        <v>505.71516102780299</v>
      </c>
    </row>
    <row r="166" spans="1:2" x14ac:dyDescent="0.25">
      <c r="A166">
        <v>15.153604990289599</v>
      </c>
      <c r="B166">
        <v>492.413480368009</v>
      </c>
    </row>
    <row r="167" spans="1:2" x14ac:dyDescent="0.25">
      <c r="A167">
        <v>13.3308320703304</v>
      </c>
      <c r="B167">
        <v>435.85110647147701</v>
      </c>
    </row>
    <row r="168" spans="1:2" x14ac:dyDescent="0.25">
      <c r="A168">
        <v>12.6498227297326</v>
      </c>
      <c r="B168">
        <v>445.81603030666997</v>
      </c>
    </row>
    <row r="169" spans="1:2" x14ac:dyDescent="0.25">
      <c r="A169">
        <v>11.2845650029218</v>
      </c>
      <c r="B169">
        <v>425.84083599767303</v>
      </c>
    </row>
    <row r="170" spans="1:2" x14ac:dyDescent="0.25">
      <c r="A170">
        <v>10.37412326458</v>
      </c>
      <c r="B170">
        <v>409.19861962672599</v>
      </c>
    </row>
    <row r="171" spans="1:2" x14ac:dyDescent="0.25">
      <c r="A171">
        <v>48.147333388217099</v>
      </c>
      <c r="B171">
        <v>975.14734283543305</v>
      </c>
    </row>
    <row r="172" spans="1:2" x14ac:dyDescent="0.25">
      <c r="A172">
        <v>6.03029317411624</v>
      </c>
      <c r="B172">
        <v>93.211905112159002</v>
      </c>
    </row>
    <row r="173" spans="1:2" x14ac:dyDescent="0.25">
      <c r="A173">
        <v>12.7514477859098</v>
      </c>
      <c r="B173">
        <v>297.83672240974101</v>
      </c>
    </row>
    <row r="174" spans="1:2" x14ac:dyDescent="0.25">
      <c r="A174">
        <v>11.7299337750131</v>
      </c>
      <c r="B174">
        <v>312.78410816252898</v>
      </c>
    </row>
    <row r="175" spans="1:2" x14ac:dyDescent="0.25">
      <c r="A175">
        <v>11.9585564113533</v>
      </c>
      <c r="B175">
        <v>329.41498787382199</v>
      </c>
    </row>
    <row r="176" spans="1:2" x14ac:dyDescent="0.25">
      <c r="A176">
        <v>13.3262434223755</v>
      </c>
      <c r="B176">
        <v>379.31896366735498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number_and_turnover</vt:lpstr>
      <vt:lpstr>adipocyte_volume</vt:lpstr>
      <vt:lpstr>volume_data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2019-06-30T10:56:11Z</dcterms:modified>
</cp:coreProperties>
</file>