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roperties" sheetId="1" r:id="rId1"/>
    <sheet name="Death_rate" sheetId="4" r:id="rId2"/>
    <sheet name="Volume" sheetId="3" r:id="rId3"/>
  </sheet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B9" i="1"/>
  <c r="F8" i="1"/>
  <c r="D2" i="1"/>
  <c r="F2" i="1"/>
  <c r="B8" i="1"/>
  <c r="D5" i="1"/>
  <c r="D3" i="1"/>
  <c r="B2" i="1"/>
</calcChain>
</file>

<file path=xl/sharedStrings.xml><?xml version="1.0" encoding="utf-8"?>
<sst xmlns="http://schemas.openxmlformats.org/spreadsheetml/2006/main" count="53" uniqueCount="43">
  <si>
    <t>parameter</t>
  </si>
  <si>
    <t>value</t>
  </si>
  <si>
    <t>units</t>
  </si>
  <si>
    <t>SD</t>
  </si>
  <si>
    <t>N</t>
  </si>
  <si>
    <t>SEM</t>
  </si>
  <si>
    <t>source</t>
  </si>
  <si>
    <t>comments</t>
  </si>
  <si>
    <t>Bergmann et al., 2015</t>
  </si>
  <si>
    <t>unchanged from 1 month old to 70 years old</t>
  </si>
  <si>
    <t>age</t>
  </si>
  <si>
    <r>
      <t>volume (</t>
    </r>
    <r>
      <rPr>
        <sz val="11"/>
        <color theme="1"/>
        <rFont val="Calibri"/>
        <family val="2"/>
      </rPr>
      <t>µm^3)</t>
    </r>
  </si>
  <si>
    <t>Vinnakota and Bassingthwaighte, 2003</t>
  </si>
  <si>
    <t>myocardial mass density</t>
  </si>
  <si>
    <t>g/ml</t>
  </si>
  <si>
    <t>potassium molar mass</t>
  </si>
  <si>
    <t>g/mol</t>
  </si>
  <si>
    <t>g</t>
  </si>
  <si>
    <t>Snyder et al., 1975</t>
  </si>
  <si>
    <t>uncertainty given for 80% range 1.2-3.1, by approximation of normal distribution it is 1.28*sigma</t>
  </si>
  <si>
    <t>whole heart potassium</t>
  </si>
  <si>
    <t>total mass of heat</t>
  </si>
  <si>
    <t>without blood</t>
  </si>
  <si>
    <t>sources</t>
  </si>
  <si>
    <t>Bergmann O, Zdunek S, Felker A, Salehpour M, Alkass K, Bernard S, et al. Dynamics of Cell Generation and Turnover in the Human Heart. Cell. 2015;161: 1566–1575. doi:10.1016/j.cell.2015.05.026</t>
  </si>
  <si>
    <t>Vinnakota KC, Bassingthwaighte JB. Myocardial density and composition: A basis for calculating intracellular metabolite concentrations. Am J Physiol - Hear Circ Physiol. 2004;286: 1742–1749. doi:10.1152/ajpheart.00478.2003</t>
  </si>
  <si>
    <t>Snyder WS, Cook MJ, Nasset ES, Karhausen LR, Parry Howells G, Tipton IH. Report of the Task Group on Reference Man [Internet]. Annals of the ICRP/ICRP Publication. Pergamon Press: Oxford; 1975. doi:10.1016/S0074-2740(75)80015-8</t>
  </si>
  <si>
    <t>Taken for age 25</t>
  </si>
  <si>
    <t>cells</t>
  </si>
  <si>
    <t>cell mass/potassium conc.</t>
  </si>
  <si>
    <t>kg/(mmol/kg)</t>
  </si>
  <si>
    <t>Wang et al., 2004</t>
  </si>
  <si>
    <t>Wang Z, St-Onge M-P, Lecumberri B, Pi-Sunyer FX, Heshka S, Wang J, et al. Body cell mass: model development and validation at the cellular level of body composition. Am J Physiol Endocrinol Metab. 2004;286: E123-8. doi:10.1152/ajpendo.00227.2003</t>
  </si>
  <si>
    <t>number of mesenchymal cells</t>
  </si>
  <si>
    <t>number of endothelial cells</t>
  </si>
  <si>
    <t>number of cardimyocytes</t>
  </si>
  <si>
    <t>Ventricle model</t>
  </si>
  <si>
    <t>gamma0</t>
  </si>
  <si>
    <t>gamma1</t>
  </si>
  <si>
    <t>comment</t>
  </si>
  <si>
    <t>right</t>
  </si>
  <si>
    <t>left</t>
  </si>
  <si>
    <t>gamma units in 1/year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</si>
</sst>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E+00"/>
    <numFmt numFmtId="165" formatCode="0.0E+00"/>
    <numFmt numFmtId="166" formatCode="0.000"/>
    <numFmt numFmtId="169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applyNumberFormat="1" applyFont="1" applyFill="1" applyBorder="1"/>
    <xf numFmtId="164" fontId="0" fillId="3" borderId="3" xfId="0" applyNumberFormat="1" applyFont="1" applyFill="1" applyBorder="1"/>
    <xf numFmtId="0" fontId="0" fillId="3" borderId="3" xfId="0" applyFont="1" applyFill="1" applyBorder="1"/>
    <xf numFmtId="11" fontId="0" fillId="3" borderId="3" xfId="0" applyNumberFormat="1" applyFont="1" applyFill="1" applyBorder="1"/>
    <xf numFmtId="165" fontId="0" fillId="3" borderId="3" xfId="0" applyNumberFormat="1" applyFont="1" applyFill="1" applyBorder="1"/>
    <xf numFmtId="0" fontId="0" fillId="3" borderId="4" xfId="0" applyFont="1" applyFill="1" applyBorder="1"/>
    <xf numFmtId="0" fontId="0" fillId="0" borderId="3" xfId="0" applyNumberFormat="1" applyFont="1" applyBorder="1" applyAlignment="1">
      <alignment wrapText="1"/>
    </xf>
    <xf numFmtId="0" fontId="0" fillId="0" borderId="3" xfId="0" applyFont="1" applyBorder="1"/>
    <xf numFmtId="0" fontId="0" fillId="0" borderId="3" xfId="0" applyNumberFormat="1" applyFont="1" applyBorder="1"/>
    <xf numFmtId="165" fontId="0" fillId="0" borderId="3" xfId="0" applyNumberFormat="1" applyFont="1" applyBorder="1"/>
    <xf numFmtId="0" fontId="0" fillId="0" borderId="4" xfId="0" applyFont="1" applyBorder="1"/>
    <xf numFmtId="0" fontId="0" fillId="3" borderId="5" xfId="0" applyFont="1" applyFill="1" applyBorder="1"/>
    <xf numFmtId="9" fontId="0" fillId="3" borderId="5" xfId="0" applyNumberFormat="1" applyFont="1" applyFill="1" applyBorder="1"/>
    <xf numFmtId="0" fontId="0" fillId="3" borderId="6" xfId="0" applyFont="1" applyFill="1" applyBorder="1"/>
    <xf numFmtId="9" fontId="0" fillId="0" borderId="0" xfId="1" applyFont="1"/>
    <xf numFmtId="1" fontId="0" fillId="0" borderId="0" xfId="0" applyNumberFormat="1"/>
    <xf numFmtId="166" fontId="0" fillId="0" borderId="3" xfId="0" applyNumberFormat="1" applyFont="1" applyBorder="1"/>
    <xf numFmtId="11" fontId="0" fillId="0" borderId="0" xfId="0" applyNumberFormat="1"/>
    <xf numFmtId="169" fontId="0" fillId="0" borderId="0" xfId="0" applyNumberFormat="1"/>
    <xf numFmtId="164" fontId="0" fillId="0" borderId="0" xfId="0" applyNumberFormat="1"/>
    <xf numFmtId="164" fontId="0" fillId="0" borderId="3" xfId="0" applyNumberFormat="1" applyFont="1" applyBorder="1"/>
    <xf numFmtId="0" fontId="0" fillId="0" borderId="0" xfId="0" applyNumberFormat="1"/>
    <xf numFmtId="0" fontId="4" fillId="0" borderId="0" xfId="0" applyFont="1"/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0" formatCode="General"/>
    </dxf>
    <dxf>
      <numFmt numFmtId="15" formatCode="0.00E+00"/>
    </dxf>
    <dxf>
      <numFmt numFmtId="164" formatCode="0E+0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4" displayName="Table4" ref="A1:H9" totalsRowShown="0" headerRowDxfId="7" headerRowBorderDxfId="6" tableBorderDxfId="5" totalsRowBorderDxfId="4">
  <autoFilter ref="A1:H9"/>
  <tableColumns count="8">
    <tableColumn id="1" name="parameter"/>
    <tableColumn id="2" name="value" dataDxfId="3"/>
    <tableColumn id="3" name="units"/>
    <tableColumn id="4" name="SD" dataDxfId="2"/>
    <tableColumn id="7" name="N"/>
    <tableColumn id="8" name="SEM" dataDxfId="1"/>
    <tableColumn id="5" name="source"/>
    <tableColumn id="6" name="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3" totalsRowShown="0">
  <autoFilter ref="A1:D3"/>
  <tableColumns count="4">
    <tableColumn id="1" name="Ventricle model"/>
    <tableColumn id="2" name="gamma0"/>
    <tableColumn id="3" name="gamma1"/>
    <tableColumn id="5" name="com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7" totalsRowShown="0">
  <autoFilter ref="A1:B7"/>
  <tableColumns count="2">
    <tableColumn id="1" name="age"/>
    <tableColumn id="2" name="volume (µm^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F3"/>
    </sheetView>
  </sheetViews>
  <sheetFormatPr defaultRowHeight="15" x14ac:dyDescent="0.25"/>
  <cols>
    <col min="1" max="1" width="26.140625" bestFit="1" customWidth="1"/>
    <col min="6" max="6" width="10" bestFit="1" customWidth="1"/>
    <col min="7" max="7" width="20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N1" s="25" t="s">
        <v>23</v>
      </c>
    </row>
    <row r="2" spans="1:14" x14ac:dyDescent="0.25">
      <c r="A2" s="3" t="s">
        <v>35</v>
      </c>
      <c r="B2" s="4">
        <f t="shared" ref="B2" si="0">3.2*10^9</f>
        <v>3200000000</v>
      </c>
      <c r="C2" s="5" t="s">
        <v>28</v>
      </c>
      <c r="D2" s="6">
        <f t="shared" ref="D2" si="1">0.75*10^9</f>
        <v>750000000</v>
      </c>
      <c r="E2" s="3">
        <v>29</v>
      </c>
      <c r="F2" s="7">
        <f>Table4[[#This Row],[SD]]/SQRT(Table4[[#This Row],[N]])</f>
        <v>139271503.6327889</v>
      </c>
      <c r="G2" s="8" t="s">
        <v>8</v>
      </c>
      <c r="H2" s="5" t="s">
        <v>9</v>
      </c>
      <c r="J2" s="17"/>
      <c r="N2" s="26" t="s">
        <v>24</v>
      </c>
    </row>
    <row r="3" spans="1:14" x14ac:dyDescent="0.25">
      <c r="A3" s="9" t="s">
        <v>13</v>
      </c>
      <c r="B3" s="11">
        <v>1.06</v>
      </c>
      <c r="C3" s="10" t="s">
        <v>14</v>
      </c>
      <c r="D3" s="19">
        <f>0.0017*Table4[[#This Row],[value]]</f>
        <v>1.802E-3</v>
      </c>
      <c r="E3" s="11"/>
      <c r="F3" s="12"/>
      <c r="G3" s="13" t="s">
        <v>12</v>
      </c>
      <c r="H3" s="10"/>
      <c r="N3" s="26" t="s">
        <v>25</v>
      </c>
    </row>
    <row r="4" spans="1:14" x14ac:dyDescent="0.25">
      <c r="A4" t="s">
        <v>15</v>
      </c>
      <c r="B4">
        <v>39.1</v>
      </c>
      <c r="C4" t="s">
        <v>16</v>
      </c>
      <c r="D4" s="3">
        <v>0</v>
      </c>
      <c r="E4" s="15"/>
      <c r="F4" s="3"/>
      <c r="G4" s="16"/>
      <c r="H4" s="14"/>
      <c r="N4" s="26" t="s">
        <v>26</v>
      </c>
    </row>
    <row r="5" spans="1:14" x14ac:dyDescent="0.25">
      <c r="A5" t="s">
        <v>20</v>
      </c>
      <c r="B5" s="24">
        <v>0.72</v>
      </c>
      <c r="C5" t="s">
        <v>17</v>
      </c>
      <c r="D5" s="21">
        <f>(1.2-0.54)/(_xlfn.NORM.INV(0.9,0,1)-_xlfn.NORM.INV(0.1,0,1))</f>
        <v>0.25750036820388505</v>
      </c>
      <c r="F5" s="11"/>
      <c r="G5" t="s">
        <v>18</v>
      </c>
      <c r="H5" s="24" t="s">
        <v>19</v>
      </c>
      <c r="N5" t="s">
        <v>32</v>
      </c>
    </row>
    <row r="6" spans="1:14" x14ac:dyDescent="0.25">
      <c r="A6" t="s">
        <v>29</v>
      </c>
      <c r="B6" s="24">
        <v>9.1999999999999998E-3</v>
      </c>
      <c r="C6" s="20" t="s">
        <v>30</v>
      </c>
      <c r="D6" s="24">
        <v>1E-3</v>
      </c>
      <c r="F6" s="11"/>
      <c r="G6" t="s">
        <v>31</v>
      </c>
      <c r="H6" s="24"/>
    </row>
    <row r="7" spans="1:14" x14ac:dyDescent="0.25">
      <c r="A7" t="s">
        <v>21</v>
      </c>
      <c r="B7" s="24">
        <v>330</v>
      </c>
      <c r="C7" t="s">
        <v>17</v>
      </c>
      <c r="D7" s="20"/>
      <c r="F7" s="3"/>
      <c r="G7" t="s">
        <v>18</v>
      </c>
      <c r="H7" t="s">
        <v>22</v>
      </c>
    </row>
    <row r="8" spans="1:14" x14ac:dyDescent="0.25">
      <c r="A8" t="s">
        <v>34</v>
      </c>
      <c r="B8" s="22">
        <f>4.4*10^9</f>
        <v>4400000000</v>
      </c>
      <c r="C8" t="s">
        <v>28</v>
      </c>
      <c r="D8" s="20"/>
      <c r="F8" s="23">
        <f>0.3*10^9</f>
        <v>300000000</v>
      </c>
      <c r="G8" s="8" t="s">
        <v>8</v>
      </c>
      <c r="H8" t="s">
        <v>27</v>
      </c>
    </row>
    <row r="9" spans="1:14" x14ac:dyDescent="0.25">
      <c r="A9" t="s">
        <v>33</v>
      </c>
      <c r="B9" s="22">
        <f>9.8*10^9</f>
        <v>9800000000</v>
      </c>
      <c r="C9" t="s">
        <v>28</v>
      </c>
      <c r="D9" s="20"/>
      <c r="F9" s="23">
        <f>0.9*10^9</f>
        <v>900000000</v>
      </c>
      <c r="G9" s="8" t="s">
        <v>8</v>
      </c>
      <c r="H9" t="s">
        <v>27</v>
      </c>
    </row>
    <row r="10" spans="1:14" x14ac:dyDescent="0.25">
      <c r="B10" s="22"/>
      <c r="D10" s="20"/>
      <c r="F10" s="2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O12" sqref="O12"/>
    </sheetView>
  </sheetViews>
  <sheetFormatPr defaultRowHeight="15" x14ac:dyDescent="0.25"/>
  <cols>
    <col min="1" max="1" width="17.42578125" customWidth="1"/>
    <col min="2" max="3" width="10.5703125" customWidth="1"/>
  </cols>
  <sheetData>
    <row r="1" spans="1:10" x14ac:dyDescent="0.25">
      <c r="A1" t="s">
        <v>36</v>
      </c>
      <c r="B1" t="s">
        <v>37</v>
      </c>
      <c r="C1" t="s">
        <v>38</v>
      </c>
      <c r="D1" t="s">
        <v>39</v>
      </c>
      <c r="J1" s="25" t="s">
        <v>23</v>
      </c>
    </row>
    <row r="2" spans="1:10" x14ac:dyDescent="0.25">
      <c r="A2" t="s">
        <v>41</v>
      </c>
      <c r="B2">
        <v>5.2999999999999999E-2</v>
      </c>
      <c r="C2">
        <v>2.74</v>
      </c>
      <c r="D2" t="s">
        <v>42</v>
      </c>
      <c r="J2" s="26" t="s">
        <v>24</v>
      </c>
    </row>
    <row r="3" spans="1:10" x14ac:dyDescent="0.25">
      <c r="A3" t="s">
        <v>40</v>
      </c>
      <c r="B3">
        <v>6.4000000000000001E-2</v>
      </c>
      <c r="C3">
        <v>3.5</v>
      </c>
      <c r="D3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1" sqref="B11:B14"/>
    </sheetView>
  </sheetViews>
  <sheetFormatPr defaultRowHeight="15" x14ac:dyDescent="0.25"/>
  <cols>
    <col min="2" max="2" width="16.570312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19</v>
      </c>
      <c r="B2" s="18">
        <v>24362.606232294602</v>
      </c>
    </row>
    <row r="3" spans="1:2" x14ac:dyDescent="0.25">
      <c r="A3">
        <v>21</v>
      </c>
      <c r="B3" s="18">
        <v>42266.288951841299</v>
      </c>
    </row>
    <row r="4" spans="1:2" x14ac:dyDescent="0.25">
      <c r="A4">
        <v>21.5</v>
      </c>
      <c r="B4" s="18">
        <v>42436.260623229398</v>
      </c>
    </row>
    <row r="5" spans="1:2" x14ac:dyDescent="0.25">
      <c r="A5">
        <v>22</v>
      </c>
      <c r="B5" s="18">
        <v>31048.1586402266</v>
      </c>
    </row>
    <row r="6" spans="1:2" x14ac:dyDescent="0.25">
      <c r="A6">
        <v>30</v>
      </c>
      <c r="B6" s="18">
        <v>29235.1274787535</v>
      </c>
    </row>
    <row r="7" spans="1:2" x14ac:dyDescent="0.25">
      <c r="A7">
        <v>30.5</v>
      </c>
      <c r="B7" s="18">
        <v>26175.637393767702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Death_rate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2019-08-22T12:01:10Z</dcterms:modified>
</cp:coreProperties>
</file>