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3_ncr:1_{D0000C68-6686-406B-A524-654EF11E443C}" xr6:coauthVersionLast="31" xr6:coauthVersionMax="31" xr10:uidLastSave="{00000000-0000-0000-0000-000000000000}"/>
  <bookViews>
    <workbookView xWindow="0" yWindow="0" windowWidth="22260" windowHeight="12650" xr2:uid="{00000000-000D-0000-FFFF-FFFF00000000}"/>
  </bookViews>
  <sheets>
    <sheet name="Subpopulations" sheetId="1" r:id="rId1"/>
    <sheet name="Turnover" sheetId="2" r:id="rId2"/>
  </sheets>
  <definedNames>
    <definedName name="ref_mass">Turnover!#REF!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2" l="1"/>
  <c r="E6" i="2"/>
  <c r="E5" i="2"/>
  <c r="E4" i="2"/>
  <c r="D2" i="1"/>
  <c r="M12" i="1"/>
  <c r="L12" i="1"/>
  <c r="J12" i="1"/>
  <c r="J2" i="1"/>
  <c r="J3" i="1"/>
  <c r="J4" i="1"/>
  <c r="J5" i="1"/>
  <c r="J6" i="1"/>
  <c r="J7" i="1"/>
  <c r="J8" i="1"/>
  <c r="J9" i="1"/>
  <c r="J10" i="1"/>
  <c r="J11" i="1"/>
  <c r="L2" i="1"/>
  <c r="M2" i="1" s="1"/>
  <c r="L3" i="1"/>
  <c r="L4" i="1"/>
  <c r="L5" i="1"/>
  <c r="L6" i="1"/>
  <c r="M6" i="1" s="1"/>
  <c r="L7" i="1"/>
  <c r="L8" i="1"/>
  <c r="L9" i="1"/>
  <c r="L10" i="1"/>
  <c r="M10" i="1" s="1"/>
  <c r="L11" i="1"/>
  <c r="C7" i="2"/>
  <c r="O11" i="2"/>
  <c r="P11" i="2" s="1"/>
  <c r="M11" i="2"/>
  <c r="O10" i="2"/>
  <c r="P10" i="2" s="1"/>
  <c r="M10" i="2"/>
  <c r="O9" i="2"/>
  <c r="P9" i="2" s="1"/>
  <c r="M9" i="2"/>
  <c r="O8" i="2"/>
  <c r="P8" i="2" s="1"/>
  <c r="M8" i="2"/>
  <c r="O7" i="2"/>
  <c r="P7" i="2" s="1"/>
  <c r="M7" i="2"/>
  <c r="O6" i="2"/>
  <c r="P6" i="2" s="1"/>
  <c r="M6" i="2"/>
  <c r="O5" i="2"/>
  <c r="M5" i="2"/>
  <c r="O4" i="2"/>
  <c r="P4" i="2" s="1"/>
  <c r="M4" i="2"/>
  <c r="P3" i="2"/>
  <c r="O3" i="2"/>
  <c r="M3" i="2"/>
  <c r="O2" i="2"/>
  <c r="P2" i="2" s="1"/>
  <c r="M2" i="2"/>
  <c r="M11" i="1"/>
  <c r="M9" i="1"/>
  <c r="M8" i="1"/>
  <c r="M7" i="1"/>
  <c r="M4" i="1"/>
  <c r="M3" i="1"/>
  <c r="D5" i="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מחבר</author>
  </authors>
  <commentList>
    <comment ref="D4" authorId="0" shapeId="0" xr:uid="{6FF4C5DC-BAAE-4654-89AC-674B014C19D5}">
      <text>
        <r>
          <rPr>
            <sz val="9"/>
            <color indexed="81"/>
            <rFont val="Tahoma"/>
            <family val="2"/>
          </rPr>
          <t xml:space="preserve">given as total range 8-30 and not per kg. We normalized for 70 kg man and took the average
</t>
        </r>
      </text>
    </comment>
    <comment ref="D5" authorId="0" shapeId="0" xr:uid="{B5B84C39-022D-4102-8D1C-928365B93B59}">
      <text>
        <r>
          <rPr>
            <sz val="9"/>
            <color indexed="81"/>
            <rFont val="Tahoma"/>
            <family val="2"/>
          </rPr>
          <t xml:space="preserve">given as total range 8-30 and not per kg. We normalized for 70 kg man and took the average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מחבר</author>
  </authors>
  <commentList>
    <comment ref="E4" authorId="0" shapeId="0" xr:uid="{78337B17-4BB3-4E00-9A08-B0AEFC1C7D35}">
      <text>
        <r>
          <rPr>
            <sz val="9"/>
            <color indexed="81"/>
            <rFont val="Tahoma"/>
            <family val="2"/>
          </rPr>
          <t>given per kg, we took multplied by 70 kg man</t>
        </r>
      </text>
    </comment>
    <comment ref="E5" authorId="0" shapeId="0" xr:uid="{0FFD89A0-5B79-44B0-AB00-4434D9E23E85}">
      <text>
        <r>
          <rPr>
            <sz val="9"/>
            <color indexed="81"/>
            <rFont val="Tahoma"/>
            <family val="2"/>
          </rPr>
          <t>given per kg, we took multplied by 70 kg man</t>
        </r>
      </text>
    </comment>
  </commentList>
</comments>
</file>

<file path=xl/sharedStrings.xml><?xml version="1.0" encoding="utf-8"?>
<sst xmlns="http://schemas.openxmlformats.org/spreadsheetml/2006/main" count="65" uniqueCount="47">
  <si>
    <r>
      <t>sub-population [10</t>
    </r>
    <r>
      <rPr>
        <vertAlign val="superscript"/>
        <sz val="11"/>
        <color theme="1"/>
        <rFont val="Calibri"/>
        <family val="2"/>
        <scheme val="minor"/>
      </rPr>
      <t>9</t>
    </r>
    <r>
      <rPr>
        <sz val="11"/>
        <color theme="1"/>
        <rFont val="Calibri"/>
        <family val="2"/>
        <scheme val="minor"/>
      </rPr>
      <t>cells/kg]</t>
    </r>
  </si>
  <si>
    <t>mitotic pool</t>
  </si>
  <si>
    <t>blood pool</t>
  </si>
  <si>
    <t>marginal pool</t>
  </si>
  <si>
    <t>Athens et al.,1961</t>
  </si>
  <si>
    <t>Dancey et al.,1976</t>
  </si>
  <si>
    <t>Tak et al.,2013</t>
  </si>
  <si>
    <t>Lahoz-beneytez et al.,2016</t>
  </si>
  <si>
    <t>index</t>
  </si>
  <si>
    <t>source</t>
  </si>
  <si>
    <t>year</t>
  </si>
  <si>
    <t>abbr.</t>
  </si>
  <si>
    <t>Athens JW, Haab OP, Raab SO, Mauer AM, Ashenbrucker H, Cartwright GE, et al. Leukokinetic Studies. IV. The Total Blood, Circulating And Marginal Granulocyte Pools And The Granulocyte Turnover Rate in Normal Subjects*. J Clin Invest 1961;40:989–95.</t>
  </si>
  <si>
    <t>Cartwright GE, Athens JW, Wintorobe MM. The Kinetics of Granulopoiesis in Normal Man. Blood 1964;24:780–803. doi:10.1182/blood-2015-06-651331.</t>
  </si>
  <si>
    <t>Dancey JT, Deubelbeiss KA, Harker andFinch LACA. Neutrophil kinetics in man. J Clin Invest 1976;58:705–15. doi:10.1172/JCI108517.</t>
  </si>
  <si>
    <t>Fliedner TM, Graessle DH. Hematopoietic cell renewal systems: Mechanisms of coping and failing after chronic exposure to ionizing radiation. Radiat Environ Biophys 2008;47:63–9. doi:10.1007/s00411-007-0148-6.</t>
  </si>
  <si>
    <t>Fliedner &amp; Graessle ,2008</t>
  </si>
  <si>
    <t>Fliedner TM, Graessle D, Paulsen C, Reimers K. Structure and Function of Bone Marrow Hemopoiesis: Mechanisms of Response to Ionizing Radiation Exposure. Cancer Biother Radiopharm 2002;17:405–26. doi:10.1089/108497802760363204.</t>
  </si>
  <si>
    <t>Pillay J, Braber I Den, Vrisekoop N, Kwast LM, Boer RJ De, Borghans AM, et al. In vivo labeling with 2H2O reveals a human neutrophil lifespan of 5.4 days. Blood 2010;116:625–7. doi:10.1182/blood-2010-01-259028.</t>
  </si>
  <si>
    <t>Turner SM, Emson CL, Hellerstein MK, Dale DC. Deuterium and neutrophil kinetics. Blood 2011;117:6052–4. doi:10.1182/blood-2016-03-700336.</t>
  </si>
  <si>
    <t>Tak T, Tesselaar K, Pillay J, Borghans JAM, Koenderman L. What’s your age again? Determination of human neutrophil half-lives revisited. J Leukoc Biol 2013;94:595–601. doi:10.1189/jlb.1112571.</t>
  </si>
  <si>
    <t>Lahoz-beneytez J, Elemans M, Zhang Y, Ahmed R, Salam A, Block M, et al. neutrophil kinetics : modeling of stable isotope labeling data supports short blood neutrophil half-lives. Blood 2016;127:3431–9. doi:10.1182/blood-2016-03-700336.</t>
  </si>
  <si>
    <t>Ting-Beall HP, Needham D, Hochmuth RM. Volume and osmotic properties of human neutrophils. Blood 1993;81:2774–80.</t>
  </si>
  <si>
    <t>method</t>
  </si>
  <si>
    <t>half life [h]</t>
  </si>
  <si>
    <t>DFP32 labeling</t>
  </si>
  <si>
    <t>effective production, measured from circulating turnover, 3H-thymidine labeling</t>
  </si>
  <si>
    <t>effective production, measured from circulating turnover, DFP32 labeling</t>
  </si>
  <si>
    <t>Dancey et al.,1976 I</t>
  </si>
  <si>
    <t>Dancey et al.,1976 II</t>
  </si>
  <si>
    <t>Fliedner et al.,2002</t>
  </si>
  <si>
    <t>no primary source</t>
  </si>
  <si>
    <t>Pillay et al.,2010</t>
  </si>
  <si>
    <t>Cartwright et al.,1964</t>
  </si>
  <si>
    <t>Lahoz-beneytez et al.,2016 I</t>
  </si>
  <si>
    <t>Lahoz-beneytez et al.,2016 II</t>
  </si>
  <si>
    <t>Lahoz-beneytez et al.,2016 III</t>
  </si>
  <si>
    <t>lifespan [h]</t>
  </si>
  <si>
    <t>In vivo labeling with 2H2O</t>
  </si>
  <si>
    <t xml:space="preserve">In vivo labeling with 2H2O, improved model with constant R </t>
  </si>
  <si>
    <t xml:space="preserve">In vivo labeling with 2H2O, improved model with free R </t>
  </si>
  <si>
    <t xml:space="preserve">In vivo labeling with 2H2O, improved model for reveiwed old previous data </t>
  </si>
  <si>
    <t>Harrison ,1962</t>
  </si>
  <si>
    <t>Harrison WJ. The total cellularity of the bone marrow in man. J Clin Pathol 1962;15:254–9.</t>
  </si>
  <si>
    <t>production [10^10 cell/d]</t>
  </si>
  <si>
    <t>post-mitotic transit time [d]</t>
  </si>
  <si>
    <t>post mitotic pool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</si>
</sst>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
  </numFmts>
  <fonts count="4"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2" fontId="0" fillId="0" borderId="0" xfId="0" quotePrefix="1" applyNumberFormat="1" applyFill="1" applyAlignment="1">
      <alignment horizontal="center" vertical="center"/>
    </xf>
    <xf numFmtId="0" fontId="1" fillId="0" borderId="0" xfId="0" applyFont="1"/>
    <xf numFmtId="0" fontId="0" fillId="0" borderId="0" xfId="0" applyAlignment="1">
      <alignment horizontal="left"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center" wrapText="1"/>
    </xf>
    <xf numFmtId="2" fontId="0" fillId="0" borderId="0" xfId="0" applyNumberFormat="1" applyAlignment="1">
      <alignment horizontal="left" vertical="center"/>
    </xf>
    <xf numFmtId="0" fontId="1" fillId="0" borderId="0" xfId="0" applyFont="1" applyAlignment="1">
      <alignment horizontal="center" vertical="center"/>
    </xf>
    <xf numFmtId="0" fontId="0" fillId="0" borderId="0" xfId="0" applyFont="1" applyAlignment="1">
      <alignment horizontal="center" vertical="center"/>
    </xf>
    <xf numFmtId="1" fontId="0" fillId="0" borderId="0" xfId="0" applyNumberFormat="1" applyAlignment="1">
      <alignment horizontal="center" vertical="center"/>
    </xf>
    <xf numFmtId="173" fontId="0" fillId="0" borderId="0" xfId="0" applyNumberFormat="1" applyAlignment="1">
      <alignment horizontal="center" vertical="center"/>
    </xf>
    <xf numFmtId="173" fontId="0" fillId="0" borderId="0" xfId="0" applyNumberFormat="1"/>
  </cellXfs>
  <cellStyles count="1">
    <cellStyle name="Normal" xfId="0" builtinId="0"/>
  </cellStyles>
  <dxfs count="19">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13</xdr:row>
      <xdr:rowOff>0</xdr:rowOff>
    </xdr:from>
    <xdr:to>
      <xdr:col>10</xdr:col>
      <xdr:colOff>598863</xdr:colOff>
      <xdr:row>27</xdr:row>
      <xdr:rowOff>112156</xdr:rowOff>
    </xdr:to>
    <xdr:pic>
      <xdr:nvPicPr>
        <xdr:cNvPr id="2" name="תמונה 1">
          <a:extLst>
            <a:ext uri="{FF2B5EF4-FFF2-40B4-BE49-F238E27FC236}">
              <a16:creationId xmlns:a16="http://schemas.microsoft.com/office/drawing/2014/main" id="{5CB32F18-660D-43FF-8D2C-16C38740A07C}"/>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341" t="10985" r="2843" b="1268"/>
        <a:stretch/>
      </xdr:blipFill>
      <xdr:spPr bwMode="auto">
        <a:xfrm>
          <a:off x="6248400" y="2559050"/>
          <a:ext cx="2427663" cy="2690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586540</xdr:colOff>
      <xdr:row>28</xdr:row>
      <xdr:rowOff>39239</xdr:rowOff>
    </xdr:from>
    <xdr:to>
      <xdr:col>12</xdr:col>
      <xdr:colOff>386371</xdr:colOff>
      <xdr:row>35</xdr:row>
      <xdr:rowOff>13738</xdr:rowOff>
    </xdr:to>
    <xdr:pic>
      <xdr:nvPicPr>
        <xdr:cNvPr id="3" name="תמונה 2">
          <a:extLst>
            <a:ext uri="{FF2B5EF4-FFF2-40B4-BE49-F238E27FC236}">
              <a16:creationId xmlns:a16="http://schemas.microsoft.com/office/drawing/2014/main" id="{A962A060-5ECF-4BF8-8E6D-B9DBFDD11D1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25340" y="5360539"/>
          <a:ext cx="3457431" cy="126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EBC647-4D6C-4272-A06A-08D3F3FDC21C}" name="טבלה2" displayName="טבלה2" ref="A1:F5" totalsRowShown="0" headerRowDxfId="15" dataDxfId="14">
  <autoFilter ref="A1:F5" xr:uid="{50FAD044-5740-40F4-B89F-D3C2E9E500A6}"/>
  <tableColumns count="6">
    <tableColumn id="1" xr3:uid="{EF1CF88B-88B4-4321-A3B4-1AF5E557973D}" name="sub-population [109cells/kg]" dataDxfId="11"/>
    <tableColumn id="2" xr3:uid="{83C54E6C-4C30-4AEE-BF73-A33367787C82}" name="Athens et al.,1961" dataDxfId="12"/>
    <tableColumn id="3" xr3:uid="{D047EADF-BE69-4A50-AC39-D6F860352CA6}" name="Dancey et al.,1976" dataDxfId="18"/>
    <tableColumn id="4" xr3:uid="{ED99412D-9CAA-462A-8246-E2E0BAB52F1C}" name="Tak et al.,2013" dataDxfId="17"/>
    <tableColumn id="5" xr3:uid="{6DF04BE2-A013-47BA-8D9A-55D839BFC0A7}" name="Lahoz-beneytez et al.,2016" dataDxfId="16"/>
    <tableColumn id="6" xr3:uid="{79B298AA-87FC-4E0D-BEAA-75F991F315DC}" name="Harrison ,1962"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5B8FC3-6918-461C-838D-FE08EE909996}" name="NeutSources" displayName="NeutSources" ref="J1:M12" totalsRowShown="0" headerRowDxfId="13">
  <autoFilter ref="J1:M12" xr:uid="{B3E1A663-8BAB-4EEA-B484-C54497A6C3F4}"/>
  <tableColumns count="4">
    <tableColumn id="1" xr3:uid="{E59CB7AA-2DB3-4537-9C19-94B99CA4BBC0}" name="index">
      <calculatedColumnFormula>"[" &amp; ROW() -ROW(NeutSources[[#Headers],[index]])&amp; "]"</calculatedColumnFormula>
    </tableColumn>
    <tableColumn id="2" xr3:uid="{37C52892-FBB1-4EE3-91B5-AA240B043962}" name="source"/>
    <tableColumn id="3" xr3:uid="{42ADF7CC-53D1-440B-9D9B-B9BF8C4B0DF9}" name="year" dataDxfId="1">
      <calculatedColumnFormula>VALUE(MID(NeutSources[[#This Row],[source]],IFERROR(FIND("19",NeutSources[[#This Row],[source]]),FIND("20",NeutSources[[#This Row],[source]])),4))</calculatedColumnFormula>
    </tableColumn>
    <tableColumn id="4" xr3:uid="{443293CD-2382-4C94-8672-A9F07D89151D}" name="abbr.">
      <calculatedColumnFormula>LEFT(NeutSources[[#This Row],[source]],FIND(" ",NeutSources[[#This Row],[source]])) &amp; "et al.," &amp;NeutSources[[#This Row],[year]]</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FD42E4-C455-4CFF-9B0A-1C7F1A747406}" name="טבלה26" displayName="טבלה26" ref="A1:F10" totalsRowShown="0" headerRowDxfId="8" dataDxfId="7">
  <autoFilter ref="A1:F10" xr:uid="{E85093CE-39C7-41CD-9E14-3F007686DB26}"/>
  <tableColumns count="6">
    <tableColumn id="1" xr3:uid="{0DAE46F9-BD1C-42AB-A7E8-C914C1A193F9}" name="source" dataDxfId="6"/>
    <tableColumn id="2" xr3:uid="{CEE892ED-718B-4370-BD0E-866C8308381D}" name="half life [h]" dataDxfId="5"/>
    <tableColumn id="9" xr3:uid="{2FA3D072-BC72-40B8-9950-86CFBC85C383}" name="lifespan [h]" dataDxfId="4"/>
    <tableColumn id="11" xr3:uid="{B6334385-CDA3-43B4-AF4A-2248FEC8938F}" name="post-mitotic transit time [d]" dataDxfId="0"/>
    <tableColumn id="7" xr3:uid="{C60D7C2E-339E-465E-8F92-A17F1539A912}" name="production [10^10 cell/d]"/>
    <tableColumn id="3" xr3:uid="{AFD4FDAE-343B-475B-93F0-DD73CDD811E5}" name="method"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A6D171-088D-4A9A-9B51-E270825EBB25}" name="NeutSources7" displayName="NeutSources7" ref="M1:P11" totalsRowShown="0" headerRowDxfId="10">
  <autoFilter ref="M1:P11" xr:uid="{3D471283-8647-4239-8928-D434F12887D0}"/>
  <tableColumns count="4">
    <tableColumn id="1" xr3:uid="{D870FE66-FB80-41D4-BCEF-B9CB314F069F}" name="index">
      <calculatedColumnFormula>"[" &amp; ROW() -ROW(NeutSources7[[#Headers],[index]])&amp; "]"</calculatedColumnFormula>
    </tableColumn>
    <tableColumn id="2" xr3:uid="{48C8A392-412D-4E09-BA57-54D47E4416BB}" name="source"/>
    <tableColumn id="3" xr3:uid="{CBB13AE8-8F7F-4BB2-A5B7-2C466B7FD0EC}" name="year" dataDxfId="9">
      <calculatedColumnFormula>VALUE(MID(NeutSources7[[#This Row],[source]],IFERROR(FIND("19",NeutSources7[[#This Row],[source]]),FIND("20",NeutSources7[[#This Row],[source]])),4))</calculatedColumnFormula>
    </tableColumn>
    <tableColumn id="4" xr3:uid="{2E62326F-33A7-4F25-9D5B-3CB9B22B79FA}" name="abbr.">
      <calculatedColumnFormula>LEFT(NeutSources7[[#This Row],[source]],FIND(" ",NeutSources7[[#This Row],[source]])) &amp; "et al.," &amp;NeutSources7[[#This Row],[year]]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2.v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
  <sheetViews>
    <sheetView tabSelected="1" workbookViewId="0">
      <selection activeCell="C12" sqref="C12"/>
    </sheetView>
  </sheetViews>
  <sheetFormatPr defaultRowHeight="14.5" x14ac:dyDescent="0.35"/>
  <cols>
    <col min="1" max="1" width="24.7265625" customWidth="1"/>
    <col min="2" max="2" width="10.453125" customWidth="1"/>
    <col min="3" max="3" width="10.7265625" customWidth="1"/>
    <col min="4" max="4" width="11.81640625" bestFit="1" customWidth="1"/>
    <col min="5" max="5" width="14.26953125" customWidth="1"/>
  </cols>
  <sheetData>
    <row r="1" spans="1:13" ht="27.5" customHeight="1" x14ac:dyDescent="0.35">
      <c r="A1" s="7" t="s">
        <v>0</v>
      </c>
      <c r="B1" s="6" t="s">
        <v>4</v>
      </c>
      <c r="C1" s="6" t="s">
        <v>5</v>
      </c>
      <c r="D1" s="6" t="s">
        <v>6</v>
      </c>
      <c r="E1" s="6" t="s">
        <v>7</v>
      </c>
      <c r="F1" s="1" t="s">
        <v>42</v>
      </c>
      <c r="J1" s="4" t="s">
        <v>8</v>
      </c>
      <c r="K1" s="4" t="s">
        <v>9</v>
      </c>
      <c r="L1" s="4" t="s">
        <v>10</v>
      </c>
      <c r="M1" s="4" t="s">
        <v>11</v>
      </c>
    </row>
    <row r="2" spans="1:13" x14ac:dyDescent="0.35">
      <c r="A2" s="5" t="s">
        <v>1</v>
      </c>
      <c r="B2" s="1"/>
      <c r="C2" s="1">
        <v>2.1</v>
      </c>
      <c r="D2" s="14">
        <f>0.46+1.2+2.6</f>
        <v>4.26</v>
      </c>
      <c r="E2" s="1">
        <v>2.35</v>
      </c>
      <c r="F2" s="15">
        <v>1.6555</v>
      </c>
      <c r="J2" s="1" t="str">
        <f>"[" &amp; ROW() -ROW(NeutSources[[#Headers],[index]])&amp; "]"</f>
        <v>[1]</v>
      </c>
      <c r="K2" s="5" t="s">
        <v>12</v>
      </c>
      <c r="L2" s="1">
        <f>VALUE(MID(NeutSources[[#This Row],[source]],IFERROR(FIND("19",NeutSources[[#This Row],[source]]),FIND("20",NeutSources[[#This Row],[source]])),4))</f>
        <v>1961</v>
      </c>
      <c r="M2" t="str">
        <f>LEFT(NeutSources[[#This Row],[source]],FIND(" ",NeutSources[[#This Row],[source]])) &amp; "et al.," &amp;NeutSources[[#This Row],[year]]</f>
        <v>Athens et al.,1961</v>
      </c>
    </row>
    <row r="3" spans="1:13" x14ac:dyDescent="0.35">
      <c r="A3" s="5" t="s">
        <v>46</v>
      </c>
      <c r="B3" s="1"/>
      <c r="C3" s="1">
        <v>5.6</v>
      </c>
      <c r="D3" s="1">
        <v>8.1</v>
      </c>
      <c r="E3" s="1"/>
      <c r="F3" s="15">
        <v>4.2785000000000002</v>
      </c>
      <c r="J3" s="1" t="str">
        <f>"[" &amp; ROW() -ROW(NeutSources[[#Headers],[index]])&amp; "]"</f>
        <v>[2]</v>
      </c>
      <c r="K3" s="5" t="s">
        <v>13</v>
      </c>
      <c r="L3" s="1">
        <f>VALUE(MID(NeutSources[[#This Row],[source]],IFERROR(FIND("19",NeutSources[[#This Row],[source]]),FIND("20",NeutSources[[#This Row],[source]])),4))</f>
        <v>1964</v>
      </c>
      <c r="M3" t="str">
        <f>LEFT(NeutSources[[#This Row],[source]],FIND(" ",NeutSources[[#This Row],[source]])) &amp; "et al.," &amp;NeutSources[[#This Row],[year]]</f>
        <v>Cartwright et al.,1964</v>
      </c>
    </row>
    <row r="4" spans="1:13" x14ac:dyDescent="0.35">
      <c r="A4" s="5" t="s">
        <v>2</v>
      </c>
      <c r="B4" s="2">
        <v>0.317</v>
      </c>
      <c r="C4" s="2"/>
      <c r="D4" s="3">
        <f>AVERAGE(8,30)/70</f>
        <v>0.27142857142857141</v>
      </c>
      <c r="E4" s="2">
        <v>0.30499999999999999</v>
      </c>
      <c r="F4" s="1"/>
      <c r="J4" s="1" t="str">
        <f>"[" &amp; ROW() -ROW(NeutSources[[#Headers],[index]])&amp; "]"</f>
        <v>[3]</v>
      </c>
      <c r="K4" t="s">
        <v>14</v>
      </c>
      <c r="L4" s="1">
        <f>VALUE(MID(NeutSources[[#This Row],[source]],IFERROR(FIND("19",NeutSources[[#This Row],[source]]),FIND("20",NeutSources[[#This Row],[source]])),4))</f>
        <v>1976</v>
      </c>
      <c r="M4" t="str">
        <f>LEFT(NeutSources[[#This Row],[source]],FIND(" ",NeutSources[[#This Row],[source]])) &amp; "et al.," &amp;NeutSources[[#This Row],[year]]</f>
        <v>Dancey et al.,1976</v>
      </c>
    </row>
    <row r="5" spans="1:13" x14ac:dyDescent="0.35">
      <c r="A5" s="5" t="s">
        <v>3</v>
      </c>
      <c r="B5" s="2">
        <v>0.33299999999999996</v>
      </c>
      <c r="C5" s="2"/>
      <c r="D5" s="3">
        <f>AVERAGE(8,30)/70</f>
        <v>0.27142857142857141</v>
      </c>
      <c r="E5" s="2">
        <v>0.30499999999999999</v>
      </c>
      <c r="F5" s="1"/>
      <c r="J5" s="1" t="str">
        <f>"[" &amp; ROW() -ROW(NeutSources[[#Headers],[index]])&amp; "]"</f>
        <v>[4]</v>
      </c>
      <c r="K5" s="5" t="s">
        <v>15</v>
      </c>
      <c r="L5" s="1">
        <f>VALUE(MID(NeutSources[[#This Row],[source]],IFERROR(FIND("19",NeutSources[[#This Row],[source]]),FIND("20",NeutSources[[#This Row],[source]])),4))</f>
        <v>2008</v>
      </c>
      <c r="M5" t="s">
        <v>16</v>
      </c>
    </row>
    <row r="6" spans="1:13" x14ac:dyDescent="0.35">
      <c r="J6" s="1" t="str">
        <f>"[" &amp; ROW() -ROW(NeutSources[[#Headers],[index]])&amp; "]"</f>
        <v>[5]</v>
      </c>
      <c r="K6" s="5" t="s">
        <v>17</v>
      </c>
      <c r="L6" s="1">
        <f>VALUE(MID(NeutSources[[#This Row],[source]],IFERROR(FIND("19",NeutSources[[#This Row],[source]]),FIND("20",NeutSources[[#This Row],[source]])),4))</f>
        <v>2002</v>
      </c>
      <c r="M6" t="str">
        <f>LEFT(NeutSources[[#This Row],[source]],FIND(" ",NeutSources[[#This Row],[source]])) &amp; "et al.," &amp;NeutSources[[#This Row],[year]]</f>
        <v>Fliedner et al.,2002</v>
      </c>
    </row>
    <row r="7" spans="1:13" x14ac:dyDescent="0.35">
      <c r="J7" s="1" t="str">
        <f>"[" &amp; ROW() -ROW(NeutSources[[#Headers],[index]])&amp; "]"</f>
        <v>[6]</v>
      </c>
      <c r="K7" s="5" t="s">
        <v>18</v>
      </c>
      <c r="L7" s="1">
        <f>VALUE(MID(NeutSources[[#This Row],[source]],IFERROR(FIND("19",NeutSources[[#This Row],[source]]),FIND("20",NeutSources[[#This Row],[source]])),4))</f>
        <v>2010</v>
      </c>
      <c r="M7" t="str">
        <f>LEFT(NeutSources[[#This Row],[source]],FIND(" ",NeutSources[[#This Row],[source]])) &amp; "et al.," &amp;NeutSources[[#This Row],[year]]</f>
        <v>Pillay et al.,2010</v>
      </c>
    </row>
    <row r="8" spans="1:13" x14ac:dyDescent="0.35">
      <c r="J8" s="1" t="str">
        <f>"[" &amp; ROW() -ROW(NeutSources[[#Headers],[index]])&amp; "]"</f>
        <v>[7]</v>
      </c>
      <c r="K8" s="5" t="s">
        <v>19</v>
      </c>
      <c r="L8" s="1">
        <f>VALUE(MID(NeutSources[[#This Row],[source]],IFERROR(FIND("19",NeutSources[[#This Row],[source]]),FIND("20",NeutSources[[#This Row],[source]])),4))</f>
        <v>2011</v>
      </c>
      <c r="M8" t="str">
        <f>LEFT(NeutSources[[#This Row],[source]],FIND(" ",NeutSources[[#This Row],[source]])) &amp; "et al.," &amp;NeutSources[[#This Row],[year]]</f>
        <v>Turner et al.,2011</v>
      </c>
    </row>
    <row r="9" spans="1:13" x14ac:dyDescent="0.35">
      <c r="J9" s="1" t="str">
        <f>"[" &amp; ROW() -ROW(NeutSources[[#Headers],[index]])&amp; "]"</f>
        <v>[8]</v>
      </c>
      <c r="K9" s="5" t="s">
        <v>20</v>
      </c>
      <c r="L9" s="1">
        <f>VALUE(MID(NeutSources[[#This Row],[source]],IFERROR(FIND("19",NeutSources[[#This Row],[source]]),FIND("20",NeutSources[[#This Row],[source]])),4))</f>
        <v>2013</v>
      </c>
      <c r="M9" t="str">
        <f>LEFT(NeutSources[[#This Row],[source]],FIND(" ",NeutSources[[#This Row],[source]])) &amp; "et al.," &amp;NeutSources[[#This Row],[year]]</f>
        <v>Tak et al.,2013</v>
      </c>
    </row>
    <row r="10" spans="1:13" x14ac:dyDescent="0.35">
      <c r="J10" s="1" t="str">
        <f>"[" &amp; ROW() -ROW(NeutSources[[#Headers],[index]])&amp; "]"</f>
        <v>[9]</v>
      </c>
      <c r="K10" s="5" t="s">
        <v>21</v>
      </c>
      <c r="L10" s="1">
        <f>VALUE(MID(NeutSources[[#This Row],[source]],IFERROR(FIND("19",NeutSources[[#This Row],[source]]),FIND("20",NeutSources[[#This Row],[source]])),4))</f>
        <v>2016</v>
      </c>
      <c r="M10" t="str">
        <f>LEFT(NeutSources[[#This Row],[source]],FIND(" ",NeutSources[[#This Row],[source]])) &amp; "et al.," &amp;NeutSources[[#This Row],[year]]</f>
        <v>Lahoz-beneytez et al.,2016</v>
      </c>
    </row>
    <row r="11" spans="1:13" x14ac:dyDescent="0.35">
      <c r="J11" s="1" t="str">
        <f>"[" &amp; ROW() -ROW(NeutSources[[#Headers],[index]])&amp; "]"</f>
        <v>[10]</v>
      </c>
      <c r="K11" t="s">
        <v>22</v>
      </c>
      <c r="L11" s="1">
        <f>VALUE(MID(NeutSources[[#This Row],[source]],IFERROR(FIND("19",NeutSources[[#This Row],[source]]),FIND("20",NeutSources[[#This Row],[source]])),4))</f>
        <v>1993</v>
      </c>
      <c r="M11" t="str">
        <f>LEFT(NeutSources[[#This Row],[source]],FIND(" ",NeutSources[[#This Row],[source]])) &amp; "et al.," &amp;NeutSources[[#This Row],[year]]</f>
        <v>Ting-Beall et al.,1993</v>
      </c>
    </row>
    <row r="12" spans="1:13" x14ac:dyDescent="0.35">
      <c r="J12" s="1" t="str">
        <f>"[" &amp; ROW() -ROW(NeutSources[[#Headers],[index]])&amp; "]"</f>
        <v>[11]</v>
      </c>
      <c r="K12" s="5" t="s">
        <v>43</v>
      </c>
      <c r="L12" s="1">
        <f>VALUE(MID(NeutSources[[#This Row],[source]],IFERROR(FIND("19",NeutSources[[#This Row],[source]]),FIND("20",NeutSources[[#This Row],[source]])),4))</f>
        <v>1962</v>
      </c>
      <c r="M12" t="str">
        <f>LEFT(NeutSources[[#This Row],[source]],FIND(" ",NeutSources[[#This Row],[source]])) &amp; "," &amp;NeutSources[[#This Row],[year]]</f>
        <v>Harrison ,1962</v>
      </c>
    </row>
  </sheetData>
  <pageMargins left="0.7" right="0.7" top="0.75" bottom="0.75" header="0.3" footer="0.3"/>
  <pageSetup orientation="portrait" horizontalDpi="0" verticalDpi="0"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D2D93-047A-483E-B710-6E2B56F44EA6}">
  <dimension ref="A1:P11"/>
  <sheetViews>
    <sheetView workbookViewId="0">
      <selection activeCell="C14" sqref="C14"/>
    </sheetView>
  </sheetViews>
  <sheetFormatPr defaultRowHeight="14.5" x14ac:dyDescent="0.35"/>
  <cols>
    <col min="1" max="1" width="25.26953125" bestFit="1" customWidth="1"/>
    <col min="2" max="3" width="14.453125" customWidth="1"/>
    <col min="4" max="4" width="13.26953125" customWidth="1"/>
    <col min="5" max="5" width="13.54296875" customWidth="1"/>
    <col min="6" max="6" width="14.453125" customWidth="1"/>
    <col min="7" max="7" width="11" customWidth="1"/>
    <col min="8" max="8" width="14.453125" customWidth="1"/>
  </cols>
  <sheetData>
    <row r="1" spans="1:16" ht="32" customHeight="1" x14ac:dyDescent="0.35">
      <c r="A1" s="7" t="s">
        <v>9</v>
      </c>
      <c r="B1" s="1" t="s">
        <v>24</v>
      </c>
      <c r="C1" s="1" t="s">
        <v>37</v>
      </c>
      <c r="D1" s="7" t="s">
        <v>45</v>
      </c>
      <c r="E1" s="7" t="s">
        <v>44</v>
      </c>
      <c r="F1" s="7" t="s">
        <v>23</v>
      </c>
      <c r="G1" s="6"/>
      <c r="H1" s="6"/>
      <c r="M1" s="4" t="s">
        <v>8</v>
      </c>
      <c r="N1" s="4" t="s">
        <v>9</v>
      </c>
      <c r="O1" s="4" t="s">
        <v>10</v>
      </c>
      <c r="P1" s="4" t="s">
        <v>11</v>
      </c>
    </row>
    <row r="2" spans="1:16" x14ac:dyDescent="0.35">
      <c r="A2" s="9" t="s">
        <v>4</v>
      </c>
      <c r="B2" s="1">
        <v>6.6</v>
      </c>
      <c r="C2" s="1"/>
      <c r="D2" s="1"/>
      <c r="E2" s="1"/>
      <c r="F2" s="5" t="s">
        <v>25</v>
      </c>
      <c r="H2" s="1"/>
      <c r="M2" s="1" t="str">
        <f>"[" &amp; ROW() -ROW(NeutSources7[[#Headers],[index]])&amp; "]"</f>
        <v>[1]</v>
      </c>
      <c r="N2" s="5" t="s">
        <v>12</v>
      </c>
      <c r="O2" s="1">
        <f>VALUE(MID(NeutSources7[[#This Row],[source]],IFERROR(FIND("19",NeutSources7[[#This Row],[source]]),FIND("20",NeutSources7[[#This Row],[source]])),4))</f>
        <v>1961</v>
      </c>
      <c r="P2" t="str">
        <f>LEFT(NeutSources7[[#This Row],[source]],FIND(" ",NeutSources7[[#This Row],[source]])) &amp; "et al.," &amp;NeutSources7[[#This Row],[year]]</f>
        <v>Athens et al.,1961</v>
      </c>
    </row>
    <row r="3" spans="1:16" x14ac:dyDescent="0.35">
      <c r="A3" t="s">
        <v>33</v>
      </c>
      <c r="B3" s="1">
        <v>6.9</v>
      </c>
      <c r="C3" s="1"/>
      <c r="D3" s="1"/>
      <c r="E3" s="1"/>
      <c r="F3" s="5" t="s">
        <v>25</v>
      </c>
      <c r="H3" s="1"/>
      <c r="M3" s="1" t="str">
        <f>"[" &amp; ROW() -ROW(NeutSources7[[#Headers],[index]])&amp; "]"</f>
        <v>[2]</v>
      </c>
      <c r="N3" s="5" t="s">
        <v>13</v>
      </c>
      <c r="O3" s="1">
        <f>VALUE(MID(NeutSources7[[#This Row],[source]],IFERROR(FIND("19",NeutSources7[[#This Row],[source]]),FIND("20",NeutSources7[[#This Row],[source]])),4))</f>
        <v>1964</v>
      </c>
      <c r="P3" t="str">
        <f>LEFT(NeutSources7[[#This Row],[source]],FIND(" ",NeutSources7[[#This Row],[source]])) &amp; "et al.," &amp;NeutSources7[[#This Row],[year]]</f>
        <v>Cartwright et al.,1964</v>
      </c>
    </row>
    <row r="4" spans="1:16" x14ac:dyDescent="0.35">
      <c r="A4" s="5" t="s">
        <v>28</v>
      </c>
      <c r="B4" s="2"/>
      <c r="C4" s="2"/>
      <c r="D4" s="2">
        <v>6.6</v>
      </c>
      <c r="E4" s="14">
        <f>0.87*10^9 * 70/ 10^10</f>
        <v>6.09</v>
      </c>
      <c r="F4" s="10" t="s">
        <v>26</v>
      </c>
      <c r="H4" s="2"/>
      <c r="M4" s="1" t="str">
        <f>"[" &amp; ROW() -ROW(NeutSources7[[#Headers],[index]])&amp; "]"</f>
        <v>[3]</v>
      </c>
      <c r="N4" t="s">
        <v>14</v>
      </c>
      <c r="O4" s="1">
        <f>VALUE(MID(NeutSources7[[#This Row],[source]],IFERROR(FIND("19",NeutSources7[[#This Row],[source]]),FIND("20",NeutSources7[[#This Row],[source]])),4))</f>
        <v>1976</v>
      </c>
      <c r="P4" t="str">
        <f>LEFT(NeutSources7[[#This Row],[source]],FIND(" ",NeutSources7[[#This Row],[source]])) &amp; "et al.," &amp;NeutSources7[[#This Row],[year]]</f>
        <v>Dancey et al.,1976</v>
      </c>
    </row>
    <row r="5" spans="1:16" x14ac:dyDescent="0.35">
      <c r="A5" s="5" t="s">
        <v>29</v>
      </c>
      <c r="B5" s="2"/>
      <c r="C5" s="2"/>
      <c r="D5" s="2">
        <v>6.6</v>
      </c>
      <c r="E5" s="14">
        <f>1.62*10^9 * 70 /10^10</f>
        <v>11.34</v>
      </c>
      <c r="F5" s="10" t="s">
        <v>27</v>
      </c>
      <c r="H5" s="2"/>
      <c r="M5" s="1" t="str">
        <f>"[" &amp; ROW() -ROW(NeutSources7[[#Headers],[index]])&amp; "]"</f>
        <v>[4]</v>
      </c>
      <c r="N5" s="5" t="s">
        <v>15</v>
      </c>
      <c r="O5" s="1">
        <f>VALUE(MID(NeutSources7[[#This Row],[source]],IFERROR(FIND("19",NeutSources7[[#This Row],[source]]),FIND("20",NeutSources7[[#This Row],[source]])),4))</f>
        <v>2008</v>
      </c>
      <c r="P5" t="s">
        <v>16</v>
      </c>
    </row>
    <row r="6" spans="1:16" x14ac:dyDescent="0.35">
      <c r="A6" s="5" t="s">
        <v>30</v>
      </c>
      <c r="B6" s="1"/>
      <c r="C6" s="1"/>
      <c r="D6" s="1"/>
      <c r="E6" s="13">
        <f>120*10^9/10^10</f>
        <v>12</v>
      </c>
      <c r="F6" s="5" t="s">
        <v>31</v>
      </c>
      <c r="M6" s="1" t="str">
        <f>"[" &amp; ROW() -ROW(NeutSources7[[#Headers],[index]])&amp; "]"</f>
        <v>[5]</v>
      </c>
      <c r="N6" s="5" t="s">
        <v>17</v>
      </c>
      <c r="O6" s="1">
        <f>VALUE(MID(NeutSources7[[#This Row],[source]],IFERROR(FIND("19",NeutSources7[[#This Row],[source]]),FIND("20",NeutSources7[[#This Row],[source]])),4))</f>
        <v>2002</v>
      </c>
      <c r="P6" t="str">
        <f>LEFT(NeutSources7[[#This Row],[source]],FIND(" ",NeutSources7[[#This Row],[source]])) &amp; "et al.," &amp;NeutSources7[[#This Row],[year]]</f>
        <v>Fliedner et al.,2002</v>
      </c>
    </row>
    <row r="7" spans="1:16" x14ac:dyDescent="0.35">
      <c r="A7" s="5" t="s">
        <v>32</v>
      </c>
      <c r="B7" s="1"/>
      <c r="C7" s="13">
        <f>5.4 *24</f>
        <v>129.60000000000002</v>
      </c>
      <c r="D7" s="13"/>
      <c r="F7" s="5" t="s">
        <v>38</v>
      </c>
      <c r="M7" s="1" t="str">
        <f>"[" &amp; ROW() -ROW(NeutSources7[[#Headers],[index]])&amp; "]"</f>
        <v>[6]</v>
      </c>
      <c r="N7" s="5" t="s">
        <v>18</v>
      </c>
      <c r="O7" s="1">
        <f>VALUE(MID(NeutSources7[[#This Row],[source]],IFERROR(FIND("19",NeutSources7[[#This Row],[source]]),FIND("20",NeutSources7[[#This Row],[source]])),4))</f>
        <v>2010</v>
      </c>
      <c r="P7" t="str">
        <f>LEFT(NeutSources7[[#This Row],[source]],FIND(" ",NeutSources7[[#This Row],[source]])) &amp; "et al.," &amp;NeutSources7[[#This Row],[year]]</f>
        <v>Pillay et al.,2010</v>
      </c>
    </row>
    <row r="8" spans="1:16" x14ac:dyDescent="0.35">
      <c r="A8" s="5" t="s">
        <v>34</v>
      </c>
      <c r="B8" s="1">
        <v>19</v>
      </c>
      <c r="C8" s="1">
        <f>1.05*24</f>
        <v>25.200000000000003</v>
      </c>
      <c r="D8" s="1">
        <v>5.8</v>
      </c>
      <c r="F8" s="8" t="s">
        <v>39</v>
      </c>
      <c r="M8" s="1" t="str">
        <f>"[" &amp; ROW() -ROW(NeutSources7[[#Headers],[index]])&amp; "]"</f>
        <v>[7]</v>
      </c>
      <c r="N8" s="5" t="s">
        <v>19</v>
      </c>
      <c r="O8" s="1">
        <f>VALUE(MID(NeutSources7[[#This Row],[source]],IFERROR(FIND("19",NeutSources7[[#This Row],[source]]),FIND("20",NeutSources7[[#This Row],[source]])),4))</f>
        <v>2011</v>
      </c>
      <c r="P8" t="str">
        <f>LEFT(NeutSources7[[#This Row],[source]],FIND(" ",NeutSources7[[#This Row],[source]])) &amp; "et al.," &amp;NeutSources7[[#This Row],[year]]</f>
        <v>Turner et al.,2011</v>
      </c>
    </row>
    <row r="9" spans="1:16" x14ac:dyDescent="0.35">
      <c r="A9" s="5" t="s">
        <v>35</v>
      </c>
      <c r="B9" s="11">
        <v>13</v>
      </c>
      <c r="C9" s="1"/>
      <c r="D9" s="1">
        <v>5.7</v>
      </c>
      <c r="F9" s="8" t="s">
        <v>40</v>
      </c>
      <c r="M9" s="1" t="str">
        <f>"[" &amp; ROW() -ROW(NeutSources7[[#Headers],[index]])&amp; "]"</f>
        <v>[8]</v>
      </c>
      <c r="N9" s="5" t="s">
        <v>20</v>
      </c>
      <c r="O9" s="1">
        <f>VALUE(MID(NeutSources7[[#This Row],[source]],IFERROR(FIND("19",NeutSources7[[#This Row],[source]]),FIND("20",NeutSources7[[#This Row],[source]])),4))</f>
        <v>2013</v>
      </c>
      <c r="P9" t="str">
        <f>LEFT(NeutSources7[[#This Row],[source]],FIND(" ",NeutSources7[[#This Row],[source]])) &amp; "et al.," &amp;NeutSources7[[#This Row],[year]]</f>
        <v>Tak et al.,2013</v>
      </c>
    </row>
    <row r="10" spans="1:16" x14ac:dyDescent="0.35">
      <c r="A10" s="5" t="s">
        <v>36</v>
      </c>
      <c r="B10" s="12">
        <v>16</v>
      </c>
      <c r="C10" s="1"/>
      <c r="D10" s="1">
        <v>5.7</v>
      </c>
      <c r="F10" s="8" t="s">
        <v>41</v>
      </c>
      <c r="M10" s="1" t="str">
        <f>"[" &amp; ROW() -ROW(NeutSources7[[#Headers],[index]])&amp; "]"</f>
        <v>[9]</v>
      </c>
      <c r="N10" s="5" t="s">
        <v>21</v>
      </c>
      <c r="O10" s="1">
        <f>VALUE(MID(NeutSources7[[#This Row],[source]],IFERROR(FIND("19",NeutSources7[[#This Row],[source]]),FIND("20",NeutSources7[[#This Row],[source]])),4))</f>
        <v>2016</v>
      </c>
      <c r="P10" t="str">
        <f>LEFT(NeutSources7[[#This Row],[source]],FIND(" ",NeutSources7[[#This Row],[source]])) &amp; "et al.," &amp;NeutSources7[[#This Row],[year]]</f>
        <v>Lahoz-beneytez et al.,2016</v>
      </c>
    </row>
    <row r="11" spans="1:16" x14ac:dyDescent="0.35">
      <c r="M11" s="1" t="str">
        <f>"[" &amp; ROW() -ROW(NeutSources7[[#Headers],[index]])&amp; "]"</f>
        <v>[10]</v>
      </c>
      <c r="N11" t="s">
        <v>22</v>
      </c>
      <c r="O11" s="1">
        <f>VALUE(MID(NeutSources7[[#This Row],[source]],IFERROR(FIND("19",NeutSources7[[#This Row],[source]]),FIND("20",NeutSources7[[#This Row],[source]])),4))</f>
        <v>1993</v>
      </c>
      <c r="P11" t="str">
        <f>LEFT(NeutSources7[[#This Row],[source]],FIND(" ",NeutSources7[[#This Row],[source]])) &amp; "et al.," &amp;NeutSources7[[#This Row],[year]]</f>
        <v>Ting-Beall et al.,1993</v>
      </c>
    </row>
  </sheetData>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Subpopulations</vt:lpstr>
      <vt:lpstr>Turnover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2018-04-07T15:58:38Z</dcterms:modified>
</cp:coreProperties>
</file>